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Rogari\AppData\Roaming\iManage\Work\Recent\Montana Healthcare Foundation (62845-038) 2023 Annual Report\"/>
    </mc:Choice>
  </mc:AlternateContent>
  <xr:revisionPtr revIDLastSave="0" documentId="13_ncr:1_{D3EA31AC-DA9B-41B3-B906-18CF54147F90}" xr6:coauthVersionLast="47" xr6:coauthVersionMax="47" xr10:uidLastSave="{00000000-0000-0000-0000-000000000000}"/>
  <bookViews>
    <workbookView xWindow="-93" yWindow="-93" windowWidth="25786" windowHeight="13986" activeTab="1" xr2:uid="{B35C0079-C9E5-457D-B846-5FA7D574DD73}"/>
  </bookViews>
  <sheets>
    <sheet name="COVER" sheetId="35" r:id="rId1"/>
    <sheet name="Index" sheetId="1" r:id="rId2"/>
    <sheet name="1" sheetId="2" r:id="rId3"/>
    <sheet name="2" sheetId="13" r:id="rId4"/>
    <sheet name="3" sheetId="41" r:id="rId5"/>
    <sheet name="4" sheetId="3" r:id="rId6"/>
    <sheet name="5" sheetId="38" r:id="rId7"/>
    <sheet name="6" sheetId="42" r:id="rId8"/>
    <sheet name="7" sheetId="8" r:id="rId9"/>
    <sheet name="8" sheetId="5" r:id="rId10"/>
    <sheet name="9" sheetId="7" r:id="rId11"/>
    <sheet name="10" sheetId="10" r:id="rId12"/>
    <sheet name="11" sheetId="9" r:id="rId13"/>
    <sheet name="12" sheetId="46" r:id="rId14"/>
    <sheet name="13" sheetId="11" r:id="rId15"/>
    <sheet name="14" sheetId="14" r:id="rId16"/>
    <sheet name="15" sheetId="15" r:id="rId17"/>
    <sheet name="16" sheetId="16" r:id="rId18"/>
    <sheet name="17" sheetId="18" r:id="rId19"/>
    <sheet name="18" sheetId="19" r:id="rId20"/>
    <sheet name="19" sheetId="20" r:id="rId21"/>
    <sheet name="20" sheetId="25" r:id="rId22"/>
    <sheet name="21" sheetId="43" r:id="rId23"/>
    <sheet name="22" sheetId="44" r:id="rId24"/>
    <sheet name="23" sheetId="45" r:id="rId25"/>
    <sheet name="24" sheetId="62" r:id="rId26"/>
    <sheet name="25" sheetId="63" r:id="rId27"/>
    <sheet name="26" sheetId="27" r:id="rId28"/>
    <sheet name="27" sheetId="29" r:id="rId29"/>
    <sheet name="28" sheetId="36" r:id="rId30"/>
    <sheet name="29" sheetId="47" r:id="rId31"/>
    <sheet name="30" sheetId="31" r:id="rId32"/>
    <sheet name="31" sheetId="32" r:id="rId33"/>
    <sheet name="32" sheetId="33" r:id="rId34"/>
    <sheet name="33" sheetId="57" r:id="rId35"/>
    <sheet name="34" sheetId="54" r:id="rId36"/>
    <sheet name="35" sheetId="48" r:id="rId37"/>
    <sheet name="36" sheetId="40" r:id="rId38"/>
  </sheets>
  <externalReferences>
    <externalReference r:id="rId39"/>
  </externalReferences>
  <definedNames>
    <definedName name="_ftn7" localSheetId="6">'5'!#REF!</definedName>
    <definedName name="_ftnref1" localSheetId="6">'5'!#REF!</definedName>
    <definedName name="_ftnref2" localSheetId="6">'5'!$C$12</definedName>
    <definedName name="_ftnref3" localSheetId="6">'5'!$D$12</definedName>
    <definedName name="_ftnref4" localSheetId="6">'5'!$E$12</definedName>
    <definedName name="_ftnref5" localSheetId="6">'5'!$F$12</definedName>
    <definedName name="_ftnref6" localSheetId="6">'5'!$G$12</definedName>
    <definedName name="_ftnref7" localSheetId="6">'5'!$J$12</definedName>
    <definedName name="_ftnref8" localSheetId="6">'5'!$M$12</definedName>
    <definedName name="A23a">#REF!</definedName>
    <definedName name="Oneset" localSheetId="11">#REF!</definedName>
    <definedName name="Oneset" localSheetId="12">#REF!</definedName>
    <definedName name="Oneset" localSheetId="13">#REF!</definedName>
    <definedName name="Oneset" localSheetId="14">#REF!</definedName>
    <definedName name="Oneset" localSheetId="15">#REF!</definedName>
    <definedName name="Oneset" localSheetId="16">#REF!</definedName>
    <definedName name="Oneset" localSheetId="17">#REF!</definedName>
    <definedName name="Oneset" localSheetId="18">#REF!</definedName>
    <definedName name="Oneset" localSheetId="19">#REF!</definedName>
    <definedName name="Oneset" localSheetId="20">#REF!</definedName>
    <definedName name="Oneset" localSheetId="3">#REF!</definedName>
    <definedName name="Oneset" localSheetId="21">#REF!</definedName>
    <definedName name="Oneset" localSheetId="22">#REF!</definedName>
    <definedName name="Oneset" localSheetId="23">#REF!</definedName>
    <definedName name="Oneset" localSheetId="24">#REF!</definedName>
    <definedName name="Oneset" localSheetId="25">#REF!</definedName>
    <definedName name="Oneset" localSheetId="26">#REF!</definedName>
    <definedName name="Oneset" localSheetId="27">#REF!</definedName>
    <definedName name="Oneset" localSheetId="28">#REF!</definedName>
    <definedName name="Oneset" localSheetId="29">#REF!</definedName>
    <definedName name="Oneset" localSheetId="30">#REF!</definedName>
    <definedName name="Oneset" localSheetId="31">#REF!</definedName>
    <definedName name="Oneset" localSheetId="32">#REF!</definedName>
    <definedName name="Oneset" localSheetId="33">#REF!</definedName>
    <definedName name="Oneset" localSheetId="34">#REF!</definedName>
    <definedName name="Oneset" localSheetId="35">#REF!</definedName>
    <definedName name="Oneset" localSheetId="36">#REF!</definedName>
    <definedName name="Oneset" localSheetId="37">#REF!</definedName>
    <definedName name="Oneset" localSheetId="8">#REF!</definedName>
    <definedName name="Oneset">#REF!</definedName>
    <definedName name="PrevData">[1]Prev2019_countServices!$A$1:$G$121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9" l="1"/>
  <c r="H12" i="9"/>
  <c r="E10" i="63" l="1"/>
  <c r="D10" i="63"/>
  <c r="C10" i="63"/>
  <c r="H13" i="63"/>
  <c r="G13" i="63"/>
  <c r="H12" i="63"/>
  <c r="G12" i="63"/>
  <c r="H11" i="63"/>
  <c r="G11" i="63"/>
  <c r="C10" i="62"/>
  <c r="F17" i="62" s="1"/>
  <c r="H16" i="62"/>
  <c r="D10" i="62"/>
  <c r="K17" i="62"/>
  <c r="K16" i="62"/>
  <c r="K15" i="62"/>
  <c r="K14" i="62"/>
  <c r="K13" i="62"/>
  <c r="K12" i="62"/>
  <c r="K11" i="62"/>
  <c r="J17" i="62"/>
  <c r="J16" i="62"/>
  <c r="J15" i="62"/>
  <c r="J14" i="62"/>
  <c r="J13" i="62"/>
  <c r="J12" i="62"/>
  <c r="J11" i="62"/>
  <c r="J10" i="62" l="1"/>
  <c r="K10" i="62"/>
  <c r="G10" i="63"/>
  <c r="H10" i="63"/>
  <c r="F13" i="62"/>
  <c r="F14" i="62"/>
  <c r="F11" i="62"/>
  <c r="F12" i="62"/>
  <c r="F15" i="62"/>
  <c r="F16" i="62"/>
  <c r="H17" i="62"/>
  <c r="H11" i="62"/>
  <c r="H12" i="62"/>
  <c r="H13" i="62"/>
  <c r="H14" i="62"/>
  <c r="H15" i="62"/>
  <c r="C39" i="54" l="1"/>
  <c r="K13" i="43"/>
  <c r="J13" i="43"/>
  <c r="I13" i="43"/>
  <c r="J12" i="43"/>
  <c r="I12" i="43"/>
  <c r="I11" i="43"/>
  <c r="I14" i="46" l="1"/>
  <c r="H14" i="46"/>
  <c r="G14" i="46"/>
  <c r="F14" i="46"/>
  <c r="E14" i="46"/>
  <c r="D14" i="46"/>
  <c r="C14" i="46"/>
  <c r="C28" i="10"/>
  <c r="D28" i="10"/>
  <c r="E11" i="10"/>
  <c r="D11" i="10"/>
  <c r="C11" i="10"/>
  <c r="C18" i="10" s="1"/>
  <c r="C12" i="5"/>
  <c r="C14" i="5"/>
  <c r="D12" i="8"/>
  <c r="D11" i="8"/>
  <c r="D10" i="8"/>
  <c r="D9" i="8"/>
  <c r="F11" i="3"/>
  <c r="E11" i="3"/>
  <c r="D11" i="3"/>
  <c r="C11" i="3" s="1"/>
  <c r="C12" i="3"/>
  <c r="C13" i="3"/>
  <c r="C16" i="10" l="1"/>
  <c r="C17" i="10"/>
  <c r="C22" i="3" l="1"/>
  <c r="E13" i="9" l="1"/>
  <c r="D39" i="54"/>
  <c r="H43" i="54"/>
  <c r="H42" i="54"/>
  <c r="H41" i="54"/>
  <c r="H40" i="54"/>
  <c r="H39" i="54"/>
  <c r="G43" i="54"/>
  <c r="G42" i="54"/>
  <c r="G41" i="54"/>
  <c r="G40" i="54"/>
  <c r="G39" i="54"/>
  <c r="F43" i="54"/>
  <c r="F42" i="54"/>
  <c r="F41" i="54"/>
  <c r="F40" i="54"/>
  <c r="F39" i="54"/>
  <c r="E43" i="54"/>
  <c r="E42" i="54"/>
  <c r="E41" i="54"/>
  <c r="E40" i="54"/>
  <c r="E39" i="54"/>
  <c r="E38" i="54" s="1"/>
  <c r="D43" i="54"/>
  <c r="D42" i="54"/>
  <c r="D41" i="54"/>
  <c r="D40" i="54"/>
  <c r="C43" i="54"/>
  <c r="C42" i="54"/>
  <c r="C41" i="54"/>
  <c r="C40" i="54"/>
  <c r="I10" i="31"/>
  <c r="D38" i="54" l="1"/>
  <c r="C38" i="54"/>
  <c r="H38" i="54"/>
  <c r="G38" i="54"/>
  <c r="F38" i="54"/>
  <c r="C20" i="18"/>
  <c r="E27" i="19"/>
  <c r="D27" i="19"/>
  <c r="C27" i="19"/>
  <c r="D11" i="27"/>
  <c r="D21" i="54"/>
  <c r="I32" i="54"/>
  <c r="I21" i="54" s="1"/>
  <c r="H32" i="54"/>
  <c r="H21" i="54" s="1"/>
  <c r="G32" i="54"/>
  <c r="G21" i="54" s="1"/>
  <c r="F32" i="54"/>
  <c r="F21" i="54" s="1"/>
  <c r="E32" i="54"/>
  <c r="E21" i="54" s="1"/>
  <c r="D32" i="54"/>
  <c r="C23" i="20"/>
  <c r="D28" i="20" s="1"/>
  <c r="C17" i="20"/>
  <c r="C12" i="20"/>
  <c r="D13" i="20" s="1"/>
  <c r="AL18" i="15"/>
  <c r="AL19" i="15" s="1"/>
  <c r="AK18" i="15"/>
  <c r="AK19" i="15" s="1"/>
  <c r="AJ18" i="15"/>
  <c r="AJ19" i="15" s="1"/>
  <c r="AI18" i="15"/>
  <c r="AI19" i="15" s="1"/>
  <c r="AH18" i="15"/>
  <c r="AH19" i="15" s="1"/>
  <c r="AG18" i="15"/>
  <c r="AG19" i="15" s="1"/>
  <c r="AF18" i="15"/>
  <c r="AF19" i="15" s="1"/>
  <c r="AE18" i="15"/>
  <c r="AE19" i="15" s="1"/>
  <c r="AD18" i="15"/>
  <c r="AD19" i="15" s="1"/>
  <c r="AC18" i="15"/>
  <c r="AC19" i="15" s="1"/>
  <c r="AB18" i="15"/>
  <c r="AB19" i="15" s="1"/>
  <c r="AA18" i="15"/>
  <c r="AA19" i="15" s="1"/>
  <c r="Z18" i="15"/>
  <c r="Z19" i="15" s="1"/>
  <c r="Y18" i="15"/>
  <c r="Y19" i="15" s="1"/>
  <c r="X18" i="15"/>
  <c r="X19" i="15" s="1"/>
  <c r="W18" i="15"/>
  <c r="W19" i="15" s="1"/>
  <c r="V18" i="15"/>
  <c r="V19" i="15" s="1"/>
  <c r="U18" i="15"/>
  <c r="U19" i="15" s="1"/>
  <c r="T18" i="15"/>
  <c r="T19" i="15" s="1"/>
  <c r="S18" i="15"/>
  <c r="S19" i="15" s="1"/>
  <c r="R18" i="15"/>
  <c r="R19" i="15" s="1"/>
  <c r="Q18" i="15"/>
  <c r="Q19" i="15" s="1"/>
  <c r="P18" i="15"/>
  <c r="P19" i="15" s="1"/>
  <c r="O18" i="15"/>
  <c r="O19" i="15" s="1"/>
  <c r="N18" i="15"/>
  <c r="N19" i="15" s="1"/>
  <c r="M18" i="15"/>
  <c r="M19" i="15" s="1"/>
  <c r="L18" i="15"/>
  <c r="L19" i="15" s="1"/>
  <c r="K18" i="15"/>
  <c r="K19" i="15" s="1"/>
  <c r="J18" i="15"/>
  <c r="J19" i="15" s="1"/>
  <c r="I18" i="15"/>
  <c r="I19" i="15" s="1"/>
  <c r="H18" i="15"/>
  <c r="H19" i="15" s="1"/>
  <c r="G18" i="15"/>
  <c r="G19" i="15" s="1"/>
  <c r="F18" i="15"/>
  <c r="F19" i="15" s="1"/>
  <c r="E18" i="15"/>
  <c r="E19" i="15" s="1"/>
  <c r="D18" i="15"/>
  <c r="D19" i="15" s="1"/>
  <c r="C18" i="15"/>
  <c r="C19" i="15" s="1"/>
  <c r="AL13" i="15"/>
  <c r="AL14" i="15" s="1"/>
  <c r="AK13" i="15"/>
  <c r="AK14" i="15" s="1"/>
  <c r="AJ13" i="15"/>
  <c r="AJ14" i="15" s="1"/>
  <c r="AI13" i="15"/>
  <c r="AI14" i="15" s="1"/>
  <c r="AH13" i="15"/>
  <c r="AH14" i="15" s="1"/>
  <c r="AG13" i="15"/>
  <c r="AG14" i="15" s="1"/>
  <c r="AF13" i="15"/>
  <c r="AF14" i="15" s="1"/>
  <c r="AE13" i="15"/>
  <c r="AE14" i="15" s="1"/>
  <c r="AD13" i="15"/>
  <c r="AD14" i="15" s="1"/>
  <c r="AC13" i="15"/>
  <c r="AC14" i="15" s="1"/>
  <c r="AB13" i="15"/>
  <c r="AB14" i="15" s="1"/>
  <c r="AA13" i="15"/>
  <c r="AA14" i="15" s="1"/>
  <c r="Z13" i="15"/>
  <c r="Z14" i="15" s="1"/>
  <c r="Y13" i="15"/>
  <c r="Y14" i="15" s="1"/>
  <c r="X13" i="15"/>
  <c r="X14" i="15" s="1"/>
  <c r="W13" i="15"/>
  <c r="W14" i="15" s="1"/>
  <c r="V13" i="15"/>
  <c r="V14" i="15" s="1"/>
  <c r="U13" i="15"/>
  <c r="U14" i="15" s="1"/>
  <c r="T13" i="15"/>
  <c r="T14" i="15" s="1"/>
  <c r="S13" i="15"/>
  <c r="S14" i="15" s="1"/>
  <c r="R13" i="15"/>
  <c r="R14" i="15" s="1"/>
  <c r="Q13" i="15"/>
  <c r="Q14" i="15" s="1"/>
  <c r="P13" i="15"/>
  <c r="P14" i="15" s="1"/>
  <c r="O13" i="15"/>
  <c r="O14" i="15" s="1"/>
  <c r="N13" i="15"/>
  <c r="N14" i="15" s="1"/>
  <c r="M13" i="15"/>
  <c r="M14" i="15" s="1"/>
  <c r="L13" i="15"/>
  <c r="L14" i="15" s="1"/>
  <c r="K13" i="15"/>
  <c r="K14" i="15" s="1"/>
  <c r="J13" i="15"/>
  <c r="J14" i="15" s="1"/>
  <c r="I13" i="15"/>
  <c r="I14" i="15" s="1"/>
  <c r="H13" i="15"/>
  <c r="H14" i="15" s="1"/>
  <c r="G13" i="15"/>
  <c r="G14" i="15" s="1"/>
  <c r="F13" i="15"/>
  <c r="F14" i="15" s="1"/>
  <c r="E13" i="15"/>
  <c r="E14" i="15" s="1"/>
  <c r="D13" i="15"/>
  <c r="D14" i="15" s="1"/>
  <c r="C13" i="15"/>
  <c r="C14" i="15" s="1"/>
  <c r="H10" i="14"/>
  <c r="H27" i="14"/>
  <c r="H29" i="14"/>
  <c r="H30" i="14"/>
  <c r="H31" i="14"/>
  <c r="H32" i="14"/>
  <c r="H33" i="14"/>
  <c r="H34" i="14"/>
  <c r="H35" i="14"/>
  <c r="H36" i="14"/>
  <c r="H37" i="14"/>
  <c r="H38" i="14"/>
  <c r="H39" i="14"/>
  <c r="H44" i="14"/>
  <c r="H46" i="14"/>
  <c r="H47" i="14"/>
  <c r="H48" i="14"/>
  <c r="H49" i="14"/>
  <c r="H50" i="14"/>
  <c r="H51" i="14"/>
  <c r="H52" i="14"/>
  <c r="H53" i="14"/>
  <c r="H54" i="14"/>
  <c r="H55" i="14"/>
  <c r="H56" i="14"/>
  <c r="C12" i="9"/>
  <c r="D12" i="20" l="1"/>
  <c r="D24" i="20"/>
  <c r="D26" i="20"/>
  <c r="D27" i="20"/>
  <c r="D25" i="20"/>
  <c r="D14" i="20"/>
  <c r="D18" i="20"/>
  <c r="D19" i="20"/>
  <c r="D20" i="20"/>
  <c r="R13" i="7"/>
  <c r="Q13" i="7"/>
  <c r="O13" i="7"/>
  <c r="R12" i="7"/>
  <c r="Q12" i="7"/>
  <c r="P12" i="7"/>
  <c r="O12" i="7"/>
  <c r="R11" i="7"/>
  <c r="Q11" i="7"/>
  <c r="P11" i="7"/>
  <c r="O11" i="7"/>
  <c r="R10" i="7"/>
  <c r="Q10" i="7"/>
  <c r="P10" i="7"/>
  <c r="O10" i="7"/>
  <c r="M9" i="7"/>
  <c r="N13" i="7" s="1"/>
  <c r="L9" i="7"/>
  <c r="K9" i="7"/>
  <c r="J9" i="7"/>
  <c r="I9" i="7"/>
  <c r="H9" i="7"/>
  <c r="G9" i="7"/>
  <c r="F9" i="7"/>
  <c r="E9" i="7"/>
  <c r="D9" i="7"/>
  <c r="C9" i="7"/>
  <c r="P9" i="7" s="1"/>
  <c r="D23" i="20" l="1"/>
  <c r="D17" i="20"/>
  <c r="N12" i="7"/>
  <c r="O9" i="7"/>
  <c r="Q9" i="7"/>
  <c r="N9" i="7"/>
  <c r="N10" i="7"/>
  <c r="N11" i="7"/>
  <c r="R9" i="7"/>
  <c r="H10" i="31" l="1"/>
  <c r="G10" i="31"/>
  <c r="F10" i="31"/>
  <c r="E10" i="31"/>
  <c r="D10" i="31"/>
  <c r="C10" i="31"/>
  <c r="F13" i="10" l="1"/>
  <c r="C23" i="10" s="1"/>
  <c r="F12" i="10"/>
  <c r="C22" i="10" s="1"/>
  <c r="F11" i="10"/>
  <c r="C21" i="10" s="1"/>
  <c r="E21" i="10" l="1"/>
  <c r="D21" i="10"/>
  <c r="F21" i="10" l="1"/>
  <c r="H22" i="14" l="1"/>
  <c r="H21" i="14"/>
  <c r="H20" i="14"/>
  <c r="H19" i="14"/>
  <c r="H18" i="14"/>
  <c r="H17" i="14"/>
  <c r="H16" i="14"/>
  <c r="H15" i="14"/>
  <c r="H14" i="14"/>
  <c r="H13" i="14"/>
  <c r="H12" i="14"/>
  <c r="F22" i="10" l="1"/>
  <c r="F18" i="10"/>
  <c r="F17" i="10"/>
  <c r="F16" i="10"/>
  <c r="K14" i="38" l="1"/>
  <c r="K15" i="38"/>
  <c r="K16" i="38"/>
  <c r="K17" i="38"/>
  <c r="K18" i="38"/>
  <c r="K19" i="38"/>
  <c r="K20" i="38"/>
  <c r="K21" i="38"/>
  <c r="K13" i="38"/>
  <c r="D20" i="18" l="1"/>
  <c r="E20" i="18"/>
  <c r="F20" i="18"/>
  <c r="G20" i="18"/>
  <c r="D9" i="18"/>
  <c r="E9" i="18"/>
  <c r="F9" i="18"/>
  <c r="G9" i="18"/>
  <c r="C9" i="18"/>
  <c r="C14" i="3" l="1"/>
  <c r="E24" i="19" l="1"/>
  <c r="D24" i="19"/>
  <c r="C24" i="19"/>
  <c r="C9" i="19"/>
  <c r="J10" i="33" l="1"/>
  <c r="I10" i="33"/>
  <c r="H10" i="33"/>
  <c r="G10" i="33"/>
  <c r="F10" i="33"/>
  <c r="E10" i="33"/>
  <c r="D10" i="33"/>
  <c r="C10" i="33"/>
  <c r="E9" i="19" l="1"/>
  <c r="D9" i="19"/>
  <c r="E15" i="9"/>
  <c r="E39" i="9"/>
  <c r="E64" i="9"/>
  <c r="E21" i="9"/>
  <c r="E41" i="9"/>
  <c r="E45" i="9"/>
  <c r="E32" i="9"/>
  <c r="E33" i="9"/>
  <c r="E56" i="9"/>
  <c r="E60" i="9"/>
  <c r="E30" i="9"/>
  <c r="E53" i="9"/>
  <c r="E27" i="9"/>
  <c r="E16" i="9"/>
  <c r="E14" i="9"/>
  <c r="E55" i="9"/>
  <c r="E36" i="9"/>
  <c r="E46" i="9"/>
  <c r="E40" i="9"/>
  <c r="E66" i="9"/>
  <c r="E17" i="9"/>
  <c r="E26" i="9"/>
  <c r="E52" i="9"/>
  <c r="E48" i="9"/>
  <c r="E29" i="9"/>
  <c r="E44" i="9"/>
  <c r="E23" i="9"/>
  <c r="E25" i="9"/>
  <c r="E63" i="9"/>
  <c r="E65" i="9"/>
  <c r="E24" i="9"/>
  <c r="E28" i="9"/>
  <c r="E42" i="9"/>
  <c r="E22" i="9"/>
  <c r="E50" i="9"/>
  <c r="E59" i="9"/>
  <c r="E18" i="9"/>
  <c r="E58" i="9"/>
  <c r="E19" i="9"/>
  <c r="E31" i="9"/>
  <c r="E67" i="9"/>
  <c r="E35" i="9"/>
  <c r="E43" i="9"/>
  <c r="E62" i="9"/>
  <c r="E34" i="9"/>
  <c r="E51" i="9"/>
  <c r="E57" i="9"/>
  <c r="E38" i="9"/>
  <c r="E54" i="9"/>
  <c r="E37" i="9"/>
  <c r="E68" i="9"/>
  <c r="E49" i="9"/>
  <c r="E61" i="9"/>
  <c r="E20" i="9"/>
  <c r="E47" i="9"/>
  <c r="E12" i="9"/>
  <c r="I11" i="10" l="1"/>
  <c r="J12" i="10" s="1"/>
  <c r="E17" i="10"/>
  <c r="J16" i="10" l="1"/>
  <c r="J13" i="10"/>
  <c r="J14" i="10"/>
  <c r="J15" i="10"/>
  <c r="J11" i="10" l="1"/>
  <c r="J20" i="10"/>
  <c r="E27" i="10"/>
  <c r="E28" i="10" s="1"/>
  <c r="F23" i="10"/>
  <c r="E23" i="10"/>
  <c r="D23" i="10"/>
  <c r="E22" i="10"/>
  <c r="D22" i="10"/>
  <c r="E18" i="10"/>
  <c r="D18" i="10"/>
  <c r="D17" i="10"/>
  <c r="E16" i="10"/>
  <c r="D16" i="10"/>
  <c r="F27" i="10" l="1"/>
  <c r="D10" i="27" l="1"/>
  <c r="G17" i="62"/>
  <c r="G12" i="62" l="1"/>
  <c r="G11" i="62"/>
  <c r="G15" i="62"/>
  <c r="G14" i="62"/>
  <c r="G13" i="62"/>
  <c r="G16" i="62"/>
</calcChain>
</file>

<file path=xl/sharedStrings.xml><?xml version="1.0" encoding="utf-8"?>
<sst xmlns="http://schemas.openxmlformats.org/spreadsheetml/2006/main" count="1088" uniqueCount="599">
  <si>
    <t>Montana Health Care Foundation</t>
  </si>
  <si>
    <t>Medicaid in Montana</t>
  </si>
  <si>
    <t>DataBook</t>
  </si>
  <si>
    <t>Slide</t>
  </si>
  <si>
    <t>Title</t>
  </si>
  <si>
    <t>n/a</t>
  </si>
  <si>
    <r>
      <t xml:space="preserve">Tab:  </t>
    </r>
    <r>
      <rPr>
        <sz val="11"/>
        <color theme="1"/>
        <rFont val="Calibri"/>
        <family val="2"/>
        <scheme val="minor"/>
      </rPr>
      <t>1</t>
    </r>
  </si>
  <si>
    <r>
      <t>Date(s):</t>
    </r>
    <r>
      <rPr>
        <sz val="11"/>
        <color theme="1"/>
        <rFont val="Calibri"/>
        <family val="2"/>
        <scheme val="minor"/>
      </rPr>
      <t xml:space="preserve">  February 2022</t>
    </r>
  </si>
  <si>
    <r>
      <t>Data Sources:</t>
    </r>
    <r>
      <rPr>
        <sz val="11"/>
        <color theme="1"/>
        <rFont val="Calibri"/>
        <family val="2"/>
        <scheme val="minor"/>
      </rPr>
      <t xml:space="preserve">  </t>
    </r>
  </si>
  <si>
    <t>Medicaid Expansion FMAP</t>
  </si>
  <si>
    <t>Indian &amp; Tribal Health</t>
  </si>
  <si>
    <t>Administration: Systems Development</t>
  </si>
  <si>
    <r>
      <t>Title:</t>
    </r>
    <r>
      <rPr>
        <sz val="11"/>
        <color theme="1"/>
        <rFont val="Calibri"/>
        <family val="2"/>
        <scheme val="minor"/>
      </rPr>
      <t xml:space="preserve">  Enrollment for Covered Populations</t>
    </r>
  </si>
  <si>
    <t>DPHHS direct data request.</t>
  </si>
  <si>
    <t>“Montana Medicaid Enrollment Dashboard,” DPHHS.  Pregnant Women only.</t>
  </si>
  <si>
    <t>Medicaid Population by Age</t>
  </si>
  <si>
    <t>Children (0-18)</t>
  </si>
  <si>
    <t>Adults (19-64)</t>
  </si>
  <si>
    <t>Seniors (65+)</t>
  </si>
  <si>
    <t>Adults &amp; Children w/ Disabilities</t>
  </si>
  <si>
    <t>Pregnant Women</t>
  </si>
  <si>
    <t>Numbers may not sum due to rounding</t>
  </si>
  <si>
    <t>State Demographics</t>
  </si>
  <si>
    <t>Medicaid Expansion Status</t>
  </si>
  <si>
    <t xml:space="preserve">State </t>
  </si>
  <si>
    <t>Population (in Millions)</t>
  </si>
  <si>
    <t>Median Household Income</t>
  </si>
  <si>
    <t>Share of Nonelderly Population in Rural Area</t>
  </si>
  <si>
    <t>Medicaid Expansion Implemented</t>
  </si>
  <si>
    <t>Medicaid Expansion Group Enrollment</t>
  </si>
  <si>
    <t>State General Fund</t>
  </si>
  <si>
    <t>Federal Funds</t>
  </si>
  <si>
    <t>Other State Funds</t>
  </si>
  <si>
    <t>Total Medicaid Expenditures</t>
  </si>
  <si>
    <t>Federal: State Funding</t>
  </si>
  <si>
    <t>Medicaid as a % of State General Fund Spending</t>
  </si>
  <si>
    <t>US</t>
  </si>
  <si>
    <t>Colorado</t>
  </si>
  <si>
    <t>&lt;25%</t>
  </si>
  <si>
    <t>Idaho</t>
  </si>
  <si>
    <t>50-74%</t>
  </si>
  <si>
    <t>Montana</t>
  </si>
  <si>
    <t>≥75%</t>
  </si>
  <si>
    <t>North Dakota</t>
  </si>
  <si>
    <t>Oregon</t>
  </si>
  <si>
    <t>25-49%</t>
  </si>
  <si>
    <t>Washington</t>
  </si>
  <si>
    <t>Total</t>
  </si>
  <si>
    <t>General Fund</t>
  </si>
  <si>
    <t>Total Budget</t>
  </si>
  <si>
    <t>Medicaid Budget</t>
  </si>
  <si>
    <t>Standard Medicaid</t>
  </si>
  <si>
    <t>Expansion</t>
  </si>
  <si>
    <t>Non-Medicaid Budget</t>
  </si>
  <si>
    <r>
      <t xml:space="preserve">Tab:  </t>
    </r>
    <r>
      <rPr>
        <sz val="11"/>
        <color theme="1"/>
        <rFont val="Calibri"/>
        <family val="2"/>
        <scheme val="minor"/>
      </rPr>
      <t>3</t>
    </r>
  </si>
  <si>
    <t>-</t>
  </si>
  <si>
    <r>
      <t xml:space="preserve">Tab:  </t>
    </r>
    <r>
      <rPr>
        <sz val="11"/>
        <color theme="1"/>
        <rFont val="Calibri"/>
        <family val="2"/>
        <scheme val="minor"/>
      </rPr>
      <t>4</t>
    </r>
  </si>
  <si>
    <t>Proportion</t>
  </si>
  <si>
    <t>Seniors</t>
  </si>
  <si>
    <t>Children</t>
  </si>
  <si>
    <t>Adults (Traditional)</t>
  </si>
  <si>
    <t>Adults (Expansion)</t>
  </si>
  <si>
    <t xml:space="preserve">“Federal Poverty Level (FPL),” Healthcare.gov.  </t>
  </si>
  <si>
    <t>Individual</t>
  </si>
  <si>
    <t>Family of 2</t>
  </si>
  <si>
    <t>Family of 3</t>
  </si>
  <si>
    <t>Family of 4</t>
  </si>
  <si>
    <t>Enrollment by Race and Gender</t>
  </si>
  <si>
    <t>White</t>
  </si>
  <si>
    <t>AI/AN*</t>
  </si>
  <si>
    <t>Other</t>
  </si>
  <si>
    <t>Enrollment by Geography</t>
  </si>
  <si>
    <t>Percent</t>
  </si>
  <si>
    <t>Female</t>
  </si>
  <si>
    <t>Isolated</t>
  </si>
  <si>
    <t>Male</t>
  </si>
  <si>
    <t>Small Rural</t>
  </si>
  <si>
    <t>Large Rural</t>
  </si>
  <si>
    <t>Enrollment as Pct Race</t>
  </si>
  <si>
    <t>Urban</t>
  </si>
  <si>
    <t>N/A</t>
  </si>
  <si>
    <t>Isolated + Rural</t>
  </si>
  <si>
    <t>Enrollment as Pct Gender</t>
  </si>
  <si>
    <t>Total (Pct Race/Ethnicity)</t>
  </si>
  <si>
    <t xml:space="preserve">“Census and Economic Information Center,” Montana Department of Commerce.  </t>
  </si>
  <si>
    <t>DPHHS provided legislative district to zip code crosswalk.</t>
  </si>
  <si>
    <t>House/Senate District Notes</t>
  </si>
  <si>
    <t>Medicaid</t>
  </si>
  <si>
    <t>County</t>
  </si>
  <si>
    <t>Population</t>
  </si>
  <si>
    <t>House District</t>
  </si>
  <si>
    <t>Senate District</t>
  </si>
  <si>
    <t>Unattributed/Out-of-State</t>
  </si>
  <si>
    <t>Glacier County</t>
  </si>
  <si>
    <t>Roosevelt County</t>
  </si>
  <si>
    <t>Big Horn County</t>
  </si>
  <si>
    <t>Rosebud County</t>
  </si>
  <si>
    <t>Pondera County</t>
  </si>
  <si>
    <t>Hill County</t>
  </si>
  <si>
    <t>Golden Valley County</t>
  </si>
  <si>
    <t>Blaine County</t>
  </si>
  <si>
    <t>Wheatland County</t>
  </si>
  <si>
    <t>Lake County</t>
  </si>
  <si>
    <t>Mineral County</t>
  </si>
  <si>
    <t>Lincoln County</t>
  </si>
  <si>
    <t>Meagher County</t>
  </si>
  <si>
    <t>Phillips County</t>
  </si>
  <si>
    <t>Sanders County</t>
  </si>
  <si>
    <t>Liberty County</t>
  </si>
  <si>
    <t>Musselshell County</t>
  </si>
  <si>
    <t>Silver Bow County</t>
  </si>
  <si>
    <t>Garfield County</t>
  </si>
  <si>
    <t>Toole County</t>
  </si>
  <si>
    <t>Teton County</t>
  </si>
  <si>
    <t>Deer Lodge County</t>
  </si>
  <si>
    <t>Flathead County</t>
  </si>
  <si>
    <t>Ravalli County</t>
  </si>
  <si>
    <t>Cascade County</t>
  </si>
  <si>
    <t>Custer County</t>
  </si>
  <si>
    <t>Yellowstone County</t>
  </si>
  <si>
    <t>Powell County</t>
  </si>
  <si>
    <t>Valley County</t>
  </si>
  <si>
    <t>Lewis and Clark County</t>
  </si>
  <si>
    <t>Fergus County</t>
  </si>
  <si>
    <t>Missoula County</t>
  </si>
  <si>
    <t>Treasure County</t>
  </si>
  <si>
    <t>Prairie County</t>
  </si>
  <si>
    <t>Beaverhead County</t>
  </si>
  <si>
    <t>Park County</t>
  </si>
  <si>
    <t>Carbon County</t>
  </si>
  <si>
    <t>Judith Basin County</t>
  </si>
  <si>
    <t>Dawson County</t>
  </si>
  <si>
    <t>Petroleum County</t>
  </si>
  <si>
    <t>Sheridan County</t>
  </si>
  <si>
    <t>Chouteau County</t>
  </si>
  <si>
    <t>Richland County</t>
  </si>
  <si>
    <t>Sweet Grass County</t>
  </si>
  <si>
    <t>Daniels County</t>
  </si>
  <si>
    <t>Granite County</t>
  </si>
  <si>
    <t>Jefferson County</t>
  </si>
  <si>
    <t>Stillwater County</t>
  </si>
  <si>
    <t>Broadwater County</t>
  </si>
  <si>
    <t>Fallon County</t>
  </si>
  <si>
    <t>McCone County</t>
  </si>
  <si>
    <t>Wibaux County</t>
  </si>
  <si>
    <t>Madison County</t>
  </si>
  <si>
    <t>Powder River County</t>
  </si>
  <si>
    <t>Gallatin County</t>
  </si>
  <si>
    <t>Carter County</t>
  </si>
  <si>
    <t>Average Duration of Medicaid Coverage by Population Group</t>
  </si>
  <si>
    <t>Population Group</t>
  </si>
  <si>
    <t>Months</t>
  </si>
  <si>
    <t>Years</t>
  </si>
  <si>
    <t>Adults (Non Exp)</t>
  </si>
  <si>
    <t>Disabled</t>
  </si>
  <si>
    <r>
      <t>Tab:</t>
    </r>
    <r>
      <rPr>
        <sz val="11"/>
        <color theme="1"/>
        <rFont val="Calibri"/>
        <family val="2"/>
        <scheme val="minor"/>
      </rPr>
      <t xml:space="preserve">  10</t>
    </r>
  </si>
  <si>
    <t>Unique Utilizers</t>
  </si>
  <si>
    <t>HCPCS</t>
  </si>
  <si>
    <t>Procedure Description</t>
  </si>
  <si>
    <t>Count</t>
  </si>
  <si>
    <t>G9008</t>
  </si>
  <si>
    <t>MCCD,PHYS COOR-CARE OVRSGHT</t>
  </si>
  <si>
    <t>99213</t>
  </si>
  <si>
    <t>OFFICE O/P EST LOW 20-29 MIN</t>
  </si>
  <si>
    <t>D1206</t>
  </si>
  <si>
    <t>TOPICAL FLUORIDE VARNISH</t>
  </si>
  <si>
    <t>D0120</t>
  </si>
  <si>
    <t>PERIODIC ORAL EVALUATION</t>
  </si>
  <si>
    <t>D1120</t>
  </si>
  <si>
    <t>DENTAL PROPHYLAXIS CHILD</t>
  </si>
  <si>
    <t>99214</t>
  </si>
  <si>
    <t>OFFICE O/P EST MOD 30-39 MIN</t>
  </si>
  <si>
    <t>36415</t>
  </si>
  <si>
    <t>ROUTINE VENIPUNCTURE</t>
  </si>
  <si>
    <t>85025</t>
  </si>
  <si>
    <t>COMPLETE CBC W/AUTO DIFF WBC</t>
  </si>
  <si>
    <t>G9005</t>
  </si>
  <si>
    <t>MCCD, RISK ADJ, MAINTENANCE</t>
  </si>
  <si>
    <t>80053</t>
  </si>
  <si>
    <t>COMPREHEN METABOLIC PANEL</t>
  </si>
  <si>
    <t>Individuals with Disabilities</t>
  </si>
  <si>
    <r>
      <t>Tab:</t>
    </r>
    <r>
      <rPr>
        <sz val="11"/>
        <color theme="1"/>
        <rFont val="Calibri"/>
        <family val="2"/>
        <scheme val="minor"/>
      </rPr>
      <t xml:space="preserve">  11</t>
    </r>
  </si>
  <si>
    <t>Service</t>
  </si>
  <si>
    <t>Children  
(Medicaid Only)</t>
  </si>
  <si>
    <t>Adults
(Traditional)</t>
  </si>
  <si>
    <t>Adults
(Expansion)</t>
  </si>
  <si>
    <t>Preventive/Wellness Exams</t>
  </si>
  <si>
    <t>Physical and Behavioral Health Screenings </t>
  </si>
  <si>
    <t>Alcohol Abuse Screening</t>
  </si>
  <si>
    <t>Breast Cancer Screening</t>
  </si>
  <si>
    <t>Cervical Cancer Screening</t>
  </si>
  <si>
    <t>Cholesterol Screening</t>
  </si>
  <si>
    <t>Diabetes Screening</t>
  </si>
  <si>
    <t>Hepatitis B Screening</t>
  </si>
  <si>
    <t>Hepatitis C Screening</t>
  </si>
  <si>
    <t>STD Screening</t>
  </si>
  <si>
    <t>Tobacco Use Counseling &amp; Interventions</t>
  </si>
  <si>
    <t>Dental Services</t>
  </si>
  <si>
    <t>Vaccines</t>
  </si>
  <si>
    <r>
      <t>Tab:</t>
    </r>
    <r>
      <rPr>
        <sz val="11"/>
        <color theme="1"/>
        <rFont val="Calibri"/>
        <family val="2"/>
        <scheme val="minor"/>
      </rPr>
      <t xml:space="preserve">  12</t>
    </r>
  </si>
  <si>
    <t>Mental Health</t>
  </si>
  <si>
    <t>Physical Health</t>
  </si>
  <si>
    <r>
      <t>Tab:</t>
    </r>
    <r>
      <rPr>
        <sz val="11"/>
        <color theme="1"/>
        <rFont val="Calibri"/>
        <family val="2"/>
        <scheme val="minor"/>
      </rPr>
      <t xml:space="preserve">  13</t>
    </r>
  </si>
  <si>
    <t xml:space="preserve">Children 
(Non-Disabled) </t>
  </si>
  <si>
    <t xml:space="preserve">Adults 
(Traditional, Non-Disabled) </t>
  </si>
  <si>
    <t xml:space="preserve">Seniors 
(Non-Disabled) </t>
  </si>
  <si>
    <t>Adults Expansion</t>
  </si>
  <si>
    <t>Total Service Spending (w/ Member Link)</t>
  </si>
  <si>
    <t>+ CHIP Spending (est.)</t>
  </si>
  <si>
    <t>- Supplemental Hospital Payments</t>
  </si>
  <si>
    <t>Total Service Spending (Adjusted)</t>
  </si>
  <si>
    <t>Proportion Total</t>
  </si>
  <si>
    <t>Total Enrollment (w/ Spending Link, MMs)</t>
  </si>
  <si>
    <t>Total Enrollment (Persons, est.)</t>
  </si>
  <si>
    <t>+ CHIP Enrollment</t>
  </si>
  <si>
    <t>Total Enrollment (Adjusted)</t>
  </si>
  <si>
    <t xml:space="preserve">Children + Adults
(Non-Disabled) </t>
  </si>
  <si>
    <t>Spending</t>
  </si>
  <si>
    <t>Enrollment</t>
  </si>
  <si>
    <r>
      <t>Tab:</t>
    </r>
    <r>
      <rPr>
        <sz val="11"/>
        <color theme="1"/>
        <rFont val="Calibri"/>
        <family val="2"/>
        <scheme val="minor"/>
      </rPr>
      <t xml:space="preserve">  14</t>
    </r>
  </si>
  <si>
    <t>Hospitals &amp; Clinics</t>
  </si>
  <si>
    <t>Physician</t>
  </si>
  <si>
    <t>Pharmacy</t>
  </si>
  <si>
    <t>LTSS</t>
  </si>
  <si>
    <t>Behavioral Health</t>
  </si>
  <si>
    <t>IHS</t>
  </si>
  <si>
    <t>Dental</t>
  </si>
  <si>
    <t>All Other</t>
  </si>
  <si>
    <r>
      <t>Tab:</t>
    </r>
    <r>
      <rPr>
        <sz val="11"/>
        <color theme="1"/>
        <rFont val="Calibri"/>
        <family val="2"/>
        <scheme val="minor"/>
      </rPr>
      <t xml:space="preserve">  15</t>
    </r>
  </si>
  <si>
    <r>
      <t xml:space="preserve">Medicaid </t>
    </r>
    <r>
      <rPr>
        <sz val="11"/>
        <color theme="1"/>
        <rFont val="Calibri"/>
        <family val="2"/>
        <scheme val="minor"/>
      </rPr>
      <t xml:space="preserve">
(incl. CHIP/HMK)</t>
    </r>
  </si>
  <si>
    <r>
      <t xml:space="preserve">Medicaid Expansion
</t>
    </r>
    <r>
      <rPr>
        <sz val="11"/>
        <color theme="1"/>
        <rFont val="Calibri"/>
        <family val="2"/>
        <scheme val="minor"/>
      </rPr>
      <t>(HELP)</t>
    </r>
  </si>
  <si>
    <t>Medicare Buy-in</t>
  </si>
  <si>
    <t>Physician &amp; Mid-Level Practitioners</t>
  </si>
  <si>
    <t>Schools</t>
  </si>
  <si>
    <r>
      <t>Tab:</t>
    </r>
    <r>
      <rPr>
        <sz val="11"/>
        <color theme="1"/>
        <rFont val="Calibri"/>
        <family val="2"/>
        <scheme val="minor"/>
      </rPr>
      <t xml:space="preserve">  16</t>
    </r>
  </si>
  <si>
    <t>Gender</t>
  </si>
  <si>
    <t>Pct</t>
  </si>
  <si>
    <t>Race</t>
  </si>
  <si>
    <t>AI/AN</t>
  </si>
  <si>
    <t>Geography</t>
  </si>
  <si>
    <t>Year</t>
  </si>
  <si>
    <t>Month</t>
  </si>
  <si>
    <t>January</t>
  </si>
  <si>
    <t>February</t>
  </si>
  <si>
    <t>March</t>
  </si>
  <si>
    <t>April</t>
  </si>
  <si>
    <t>May</t>
  </si>
  <si>
    <t>June</t>
  </si>
  <si>
    <t>July</t>
  </si>
  <si>
    <t>August</t>
  </si>
  <si>
    <t>September</t>
  </si>
  <si>
    <t>October</t>
  </si>
  <si>
    <t>November</t>
  </si>
  <si>
    <t>December</t>
  </si>
  <si>
    <r>
      <t>Tab:</t>
    </r>
    <r>
      <rPr>
        <sz val="11"/>
        <color theme="1"/>
        <rFont val="Calibri"/>
        <family val="2"/>
        <scheme val="minor"/>
      </rPr>
      <t xml:space="preserve">  17</t>
    </r>
  </si>
  <si>
    <r>
      <t>Tab:</t>
    </r>
    <r>
      <rPr>
        <sz val="11"/>
        <color theme="1"/>
        <rFont val="Calibri"/>
        <family val="2"/>
        <scheme val="minor"/>
      </rPr>
      <t xml:space="preserve">  22</t>
    </r>
  </si>
  <si>
    <t>Expansion Diagnosis &amp; Treatment Counts</t>
  </si>
  <si>
    <t>Preventive Services</t>
  </si>
  <si>
    <t>Mental Health Treatment</t>
  </si>
  <si>
    <t>Substance Use Treatment</t>
  </si>
  <si>
    <t>Breast Cancer Diagnosed</t>
  </si>
  <si>
    <t>Colon Cancer Screening</t>
  </si>
  <si>
    <t>Colon Cancer Adverted</t>
  </si>
  <si>
    <t>Newly Diagnosed Hypertension</t>
  </si>
  <si>
    <t>Treated for Hypertension</t>
  </si>
  <si>
    <t>Newly Diagnosed Diabetes</t>
  </si>
  <si>
    <t>Treated for Diabetes</t>
  </si>
  <si>
    <t>"Presentation to the 2019 Health and Human Services Joint Appropriation Subcommittee,” Addictive and Mental Disorders Division, Medicaid and Health Services Branch, DPHHS, 2019.</t>
  </si>
  <si>
    <t>State-Approved SUD Provider Service Locations</t>
  </si>
  <si>
    <t>State-Approved SUD Service Locations Serving Adolescents</t>
  </si>
  <si>
    <t>State-Approved Service Locations Serving Adults</t>
  </si>
  <si>
    <t>FQHC Locations Providing SUD Treatment*</t>
  </si>
  <si>
    <t>IHS/Tribes/Urban Indian Health Locations Providing SUD Treatment</t>
  </si>
  <si>
    <t>Total SUD Provider Locations</t>
  </si>
  <si>
    <t>*FQHC locations are defined as main FQHC local and satellite sites</t>
  </si>
  <si>
    <t>Estimated State Savings</t>
  </si>
  <si>
    <t>SFY 2021</t>
  </si>
  <si>
    <t>Total State Savings</t>
  </si>
  <si>
    <t>Higher Match Rates for Some Existing Medicaid Populations</t>
  </si>
  <si>
    <t>Enrollees with limited coverage under a waiver</t>
  </si>
  <si>
    <t>Plan First</t>
  </si>
  <si>
    <t>Basic waiver</t>
  </si>
  <si>
    <t>Some pregnant women</t>
  </si>
  <si>
    <t>Some breast and cervical cancer enrollees</t>
  </si>
  <si>
    <t>Federal Dollars that Replace State Spending for Some Services and Populations</t>
  </si>
  <si>
    <t xml:space="preserve">Mental Health Services Program </t>
  </si>
  <si>
    <t>Jobs</t>
  </si>
  <si>
    <t>Montana Hospital Association</t>
  </si>
  <si>
    <t>Uncompensated Care Costs</t>
  </si>
  <si>
    <r>
      <t>Tab:</t>
    </r>
    <r>
      <rPr>
        <sz val="11"/>
        <color theme="1"/>
        <rFont val="Calibri"/>
        <family val="2"/>
        <scheme val="minor"/>
      </rPr>
      <t xml:space="preserve">  28</t>
    </r>
  </si>
  <si>
    <t>IHS direct data request</t>
  </si>
  <si>
    <t>Blackfeet</t>
  </si>
  <si>
    <t>Crow</t>
  </si>
  <si>
    <t>Fort Belknap</t>
  </si>
  <si>
    <t>Fort Peck</t>
  </si>
  <si>
    <t>Northern Cheyenne</t>
  </si>
  <si>
    <t>IHS PRC Referrals</t>
  </si>
  <si>
    <r>
      <t>Tab:</t>
    </r>
    <r>
      <rPr>
        <sz val="11"/>
        <color theme="1"/>
        <rFont val="Calibri"/>
        <family val="2"/>
        <scheme val="minor"/>
      </rPr>
      <t xml:space="preserve">  29</t>
    </r>
  </si>
  <si>
    <t>Services</t>
  </si>
  <si>
    <t>Colon Cancer Averted</t>
  </si>
  <si>
    <r>
      <t>Tab:</t>
    </r>
    <r>
      <rPr>
        <sz val="11"/>
        <color theme="1"/>
        <rFont val="Calibri"/>
        <family val="2"/>
        <scheme val="minor"/>
      </rPr>
      <t xml:space="preserve">  30</t>
    </r>
  </si>
  <si>
    <t>Medicaid Payments</t>
  </si>
  <si>
    <t>Traditional Medicaid</t>
  </si>
  <si>
    <t>DPHHS direct data request. Excludes HK Expansion, Section 9, Mental Health Service Plan and Medicare Savings Plan enrollees.</t>
  </si>
  <si>
    <t>Substance use disorder treatment*</t>
  </si>
  <si>
    <t>Medicare Buy-In</t>
  </si>
  <si>
    <t>Tab</t>
  </si>
  <si>
    <t>"Federal Financial Participation in State Assistance Expenditures," Federal Register.</t>
  </si>
  <si>
    <t>“Medicaid in Montana 2021,” Montana DPHHS.</t>
  </si>
  <si>
    <t>South Dakota</t>
  </si>
  <si>
    <t>Wyoming</t>
  </si>
  <si>
    <t>1.9 : 1</t>
  </si>
  <si>
    <t>2.0 : 1</t>
  </si>
  <si>
    <t>1.7 : 1</t>
  </si>
  <si>
    <t>"Medicaid Expansion Enrollment," Kaiser Family Foundation.</t>
  </si>
  <si>
    <t>"The Role of Medicaid in Rural America," Kaiser Family Foundation.</t>
  </si>
  <si>
    <t>"Median Household Income by State," Census ACS Survey.</t>
  </si>
  <si>
    <t>Parent or Caretaker Relative</t>
  </si>
  <si>
    <t>Blind or Disabled</t>
  </si>
  <si>
    <t>Expansion Group</t>
  </si>
  <si>
    <t>Children Under 19</t>
  </si>
  <si>
    <t>Breast or Cervical Cancer</t>
  </si>
  <si>
    <t>Workers with Disabilities</t>
  </si>
  <si>
    <t>Healthy Montana Kids (CHIP)</t>
  </si>
  <si>
    <t>Eligibility Level (% FPL)</t>
  </si>
  <si>
    <t>“Eligibility for Montana’s Public Assistance Programs.” Prepared for the Children, Families, Health and Human Services Interim Committee. Dec. 2020.</t>
  </si>
  <si>
    <t>"Health Insurance Coverage of Nonelderly 0-64," Kaiser Family Foundation.</t>
  </si>
  <si>
    <t>Total*</t>
  </si>
  <si>
    <t>*Disabled counts not mutually exclusive of other population groups</t>
  </si>
  <si>
    <t xml:space="preserve">"Medicaid in Montana: The Critical Role of Medicaid Expansion in Supporting Montana's Behavioral Health System," Montana Health Care Foundation, 2021. </t>
  </si>
  <si>
    <t>Duration</t>
  </si>
  <si>
    <t>Total Population</t>
  </si>
  <si>
    <t>Individuals Visiting ED</t>
  </si>
  <si>
    <t>Percent Change (From Year 1)</t>
  </si>
  <si>
    <t>Two Years+ Continuous</t>
  </si>
  <si>
    <t>Three Years+ Continuous</t>
  </si>
  <si>
    <t>Four Years+ Continuous</t>
  </si>
  <si>
    <t>Year One</t>
  </si>
  <si>
    <t>Year Two</t>
  </si>
  <si>
    <t>Year Three</t>
  </si>
  <si>
    <t>Year Four</t>
  </si>
  <si>
    <t>Diabetes</t>
  </si>
  <si>
    <t>Respiratory Disease</t>
  </si>
  <si>
    <t>Substance Use Disorder</t>
  </si>
  <si>
    <t>Diagnosis (Three Years+ Continuous Enrollment)</t>
  </si>
  <si>
    <t>Primary Diagnosis (Three Years+ Continuous Enrollment)</t>
  </si>
  <si>
    <t>Loss of Teeth</t>
  </si>
  <si>
    <t>Diseases of Pulp and Periapical Tissues</t>
  </si>
  <si>
    <t>Dental Caries</t>
  </si>
  <si>
    <t>*Held at SFY19 estimates though demand has risen</t>
  </si>
  <si>
    <r>
      <t xml:space="preserve">Tab:  </t>
    </r>
    <r>
      <rPr>
        <sz val="11"/>
        <color theme="1"/>
        <rFont val="Calibri"/>
        <family val="2"/>
        <scheme val="minor"/>
      </rPr>
      <t>5</t>
    </r>
  </si>
  <si>
    <r>
      <t xml:space="preserve">Tab:  </t>
    </r>
    <r>
      <rPr>
        <sz val="11"/>
        <color theme="1"/>
        <rFont val="Calibri"/>
        <family val="2"/>
        <scheme val="minor"/>
      </rPr>
      <t>8</t>
    </r>
  </si>
  <si>
    <r>
      <t>Title:</t>
    </r>
    <r>
      <rPr>
        <sz val="11"/>
        <color theme="1"/>
        <rFont val="Calibri"/>
        <family val="2"/>
        <scheme val="minor"/>
      </rPr>
      <t xml:space="preserve">  Montana Medicaid Enrollment</t>
    </r>
  </si>
  <si>
    <r>
      <t>Title:</t>
    </r>
    <r>
      <rPr>
        <sz val="11"/>
        <color theme="1"/>
        <rFont val="Calibri"/>
        <family val="2"/>
        <scheme val="minor"/>
      </rPr>
      <t xml:space="preserve">  Montana Medicaid Enrollment by Geography </t>
    </r>
  </si>
  <si>
    <r>
      <t>Title:</t>
    </r>
    <r>
      <rPr>
        <sz val="11"/>
        <color theme="1"/>
        <rFont val="Calibri"/>
        <family val="2"/>
        <scheme val="minor"/>
      </rPr>
      <t xml:space="preserve">  Preventative Service Utilization By Population Group</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</si>
  <si>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Medicaid Enrollment and Spending by Population Group</t>
    </r>
  </si>
  <si>
    <r>
      <t>Tab:</t>
    </r>
    <r>
      <rPr>
        <sz val="11"/>
        <color theme="1"/>
        <rFont val="Calibri"/>
        <family val="2"/>
        <scheme val="minor"/>
      </rPr>
      <t xml:space="preserve">  18</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</si>
  <si>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Medicaid Expansion Enrollee Characteristics</t>
    </r>
  </si>
  <si>
    <r>
      <t>Tab:</t>
    </r>
    <r>
      <rPr>
        <sz val="11"/>
        <color theme="1"/>
        <rFont val="Calibri"/>
        <family val="2"/>
        <scheme val="minor"/>
      </rPr>
      <t xml:space="preserve">  20</t>
    </r>
  </si>
  <si>
    <r>
      <t>Tab:</t>
    </r>
    <r>
      <rPr>
        <sz val="11"/>
        <color theme="1"/>
        <rFont val="Calibri"/>
        <family val="2"/>
        <scheme val="minor"/>
      </rPr>
      <t xml:space="preserve">  23</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</si>
  <si>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Montana Hospital Uncompensated Care Costs</t>
    </r>
  </si>
  <si>
    <r>
      <t>Tab:</t>
    </r>
    <r>
      <rPr>
        <sz val="11"/>
        <color theme="1"/>
        <rFont val="Calibri"/>
        <family val="2"/>
        <scheme val="minor"/>
      </rPr>
      <t xml:space="preserve">  31</t>
    </r>
  </si>
  <si>
    <r>
      <t>Tab:</t>
    </r>
    <r>
      <rPr>
        <sz val="11"/>
        <color theme="1"/>
        <rFont val="Calibri"/>
        <family val="2"/>
        <scheme val="minor"/>
      </rPr>
      <t xml:space="preserve">  32</t>
    </r>
  </si>
  <si>
    <r>
      <t>Title:</t>
    </r>
    <r>
      <rPr>
        <sz val="11"/>
        <color theme="1"/>
        <rFont val="Calibri"/>
        <family val="2"/>
        <scheme val="minor"/>
      </rPr>
      <t xml:space="preserve"> Montana Critical Access Hospitals and Rural Health Clinics Uncompensated Care Costs</t>
    </r>
  </si>
  <si>
    <t>Medicaid Funding*</t>
  </si>
  <si>
    <t xml:space="preserve">*Medicaid funding for services billed by state-approved SUD providers only; does not include Medicaid claims submitted by other providers in Montana delivering specialty or outpatient SUD treatment services.    </t>
  </si>
  <si>
    <t>Little Shell</t>
  </si>
  <si>
    <t xml:space="preserve">Critical Access Hospitals and Rural Health Clinics </t>
  </si>
  <si>
    <t>*Spending data for HMK children (CHIP expansion) is not available. Spending totals may not sum to previously reported expenditure totals due to exclusions (e.g., supplemental payments, service spending not attributed to members). The following payments were eliminated from spending and per member spending totals: hospital utilization fee; HUF (HRD) HELP SSR; disproportionate share hospital payments; DSH (FMAP) payments. IHS payments are not broken out by service category. Service categories are based on Manatt categorization.</t>
  </si>
  <si>
    <t xml:space="preserve">“Most Current MACStats Compiled:  Exhibit 33:  CHIP Spending by State,”  MACPAC.  Dec. 2021. CHIP spending data only. </t>
  </si>
  <si>
    <t>*During the COVID-19 public health emergency, Montana is receiving federal matching funds (+6.2%) for populations covered under its “regular” FMAP in exchange for maintaining continuous eligibility for those enrolled as of March 18, 2020, or at any time during the period thereafter, and who continue to reside in the state, among other conditions.</t>
  </si>
  <si>
    <t>**Administration outside of Eligibility Determination Systems and Staffing, Claims Processing Systems and Operations, Skilled Medical Personnel, and Systems Development.</t>
  </si>
  <si>
    <t>Standard FMAP*</t>
  </si>
  <si>
    <t>CHIP FMAP*</t>
  </si>
  <si>
    <t>Administration: General Administration**</t>
  </si>
  <si>
    <t>Medicaid Expenditures as a Percent of Total State Expenditures by Fund (in Millions)</t>
  </si>
  <si>
    <t>Montana Population (2019)**</t>
  </si>
  <si>
    <t>Change (12-22, CAGR)</t>
  </si>
  <si>
    <t>Change (21-22)</t>
  </si>
  <si>
    <t>Montana Medicaid Population (2022)</t>
  </si>
  <si>
    <t>"MONTANA: 2020 Census," US Census Bureau.</t>
  </si>
  <si>
    <t>Total (Race/Ethnicity, est.)***</t>
  </si>
  <si>
    <t>Montana Medicaid Population (2016-2022)</t>
  </si>
  <si>
    <t>Jan</t>
  </si>
  <si>
    <t>Feb</t>
  </si>
  <si>
    <t>Mar</t>
  </si>
  <si>
    <t>Aug</t>
  </si>
  <si>
    <t>Sep</t>
  </si>
  <si>
    <t>Oct</t>
  </si>
  <si>
    <t>Nov</t>
  </si>
  <si>
    <t>Dec</t>
  </si>
  <si>
    <t>In-Person</t>
  </si>
  <si>
    <t>Telehealth</t>
  </si>
  <si>
    <t>% Telehealth</t>
  </si>
  <si>
    <t>ICD-10 Code</t>
  </si>
  <si>
    <t>Diagnosis</t>
  </si>
  <si>
    <t>F4</t>
  </si>
  <si>
    <t xml:space="preserve">Anxiety, dissociative, stress-related &amp; other mental disorders </t>
  </si>
  <si>
    <t>F3</t>
  </si>
  <si>
    <t>Mood disorders (e.g., depression, bipolar)</t>
  </si>
  <si>
    <t>F1</t>
  </si>
  <si>
    <t>Substance use disorders</t>
  </si>
  <si>
    <t>F9</t>
  </si>
  <si>
    <t>Other behavioral and emotional disorders (unspecified)</t>
  </si>
  <si>
    <t>Behavioral Health Service</t>
  </si>
  <si>
    <t>Service Claims By Year (thousands)</t>
  </si>
  <si>
    <t>Reimbursement By Year (millions)</t>
  </si>
  <si>
    <t>Total (minus Office Visits, Case Mgmt)</t>
  </si>
  <si>
    <t>Alcohol and Drug Services</t>
  </si>
  <si>
    <t>Psychotherapy</t>
  </si>
  <si>
    <t>Crisis Intervention Services</t>
  </si>
  <si>
    <t>Psychological Evaluation</t>
  </si>
  <si>
    <t>Other BH Services</t>
  </si>
  <si>
    <t>Expansion Enrollees with a Behavioral Health Diagnosis</t>
  </si>
  <si>
    <t xml:space="preserve"> Manatt analysis of “Montana Medicaid Expansion Dashboard,” DPHHS.  </t>
  </si>
  <si>
    <t>Montana Medicaid Expansion Population (2022)</t>
  </si>
  <si>
    <t>Service Type</t>
  </si>
  <si>
    <t>Procedure Code(s)</t>
  </si>
  <si>
    <t>Claims</t>
  </si>
  <si>
    <t>Reimbursement</t>
  </si>
  <si>
    <t>H0001-H0019</t>
  </si>
  <si>
    <t>90832-90853</t>
  </si>
  <si>
    <t>Psych Dx Evaluation (w/ or w/o Medical Services)</t>
  </si>
  <si>
    <t>90791-90792</t>
  </si>
  <si>
    <t>90801-90806</t>
  </si>
  <si>
    <t>99408-99409</t>
  </si>
  <si>
    <t>H0036-H0049</t>
  </si>
  <si>
    <t>H2011-H2036</t>
  </si>
  <si>
    <t>T1016</t>
  </si>
  <si>
    <t>S9485</t>
  </si>
  <si>
    <t>2022 (partial)</t>
  </si>
  <si>
    <t>Montana Hospitals</t>
  </si>
  <si>
    <t>SFY 2022</t>
  </si>
  <si>
    <t>Medically needy</t>
  </si>
  <si>
    <t>Inmate treatment**</t>
  </si>
  <si>
    <t>*Held at SFY21 estimates</t>
  </si>
  <si>
    <t>Montana Medicaid Population</t>
  </si>
  <si>
    <t>13-14</t>
  </si>
  <si>
    <t>25-26</t>
  </si>
  <si>
    <t>Average Enrollee Spending per Month by Population Group and Service Category (SFY 2021); Average Monthly Spending per Enrollee (SFY 2019-2021)</t>
  </si>
  <si>
    <t>29-30</t>
  </si>
  <si>
    <t>Medicaid Payments by Provider Type (SFY 2021)</t>
  </si>
  <si>
    <t>35-37</t>
  </si>
  <si>
    <t>Medicaid Expansion Enrollees with an ED Visit by Year of Enrollment</t>
  </si>
  <si>
    <t>Medicaid Expansion Enrollee ED Visits for Preventable Dental Conditions</t>
  </si>
  <si>
    <t>Average Expansion Enrollee Health Care Costs by Service Type and Year of Enrollment</t>
  </si>
  <si>
    <t>Average Expansion Enrollee Emergency and Inpatient Costs by Year of Enrollment</t>
  </si>
  <si>
    <t>State Budget Savings Pathways &amp; Estimated Savings Amounts (SFY 2022)</t>
  </si>
  <si>
    <t>Economic Impact of Medicaid Expansion Annually (est., 2022)</t>
  </si>
  <si>
    <t>Medicaid Expansion Enrollees with a Behavioral Health Diagnosis (CY 2021)</t>
  </si>
  <si>
    <t>Average Behavioral Health Service Claims per Medicaid Expansion Enrollee (CY 2016-2021)</t>
  </si>
  <si>
    <t>Medicaid Funding for SUD Treatment (CY 2016-2021)</t>
  </si>
  <si>
    <t>Number of Montana SUD Treatment Provider Service Locations (CY 2016, 2021)</t>
  </si>
  <si>
    <t>Frequently Utilized Services by Population Group (CY 2021)</t>
  </si>
  <si>
    <t>Enrollment for Covered Populations (CY 2022)</t>
  </si>
  <si>
    <t>Montana Federal Medical Assistance Percentages Rates (February 2022)</t>
  </si>
  <si>
    <t>Medicaid as a Percentage of State General Fund Spending (SFY 2021); Medicaid Spending by Funding Source (SFY 2021)</t>
  </si>
  <si>
    <t>Covered Populations by Eligibility Level (% FPL)</t>
  </si>
  <si>
    <t>Health Insurance Coverage of Montana's Nonelderly Population (0-64) (CY 2021)</t>
  </si>
  <si>
    <t>Montana Medicaid Enrollment (CY 2012-2022)</t>
  </si>
  <si>
    <t>Montana Medicaid Demographics in Comparison with State Demographics (CY 2022)</t>
  </si>
  <si>
    <t>Montana Medicaid Enrollment by Geography (CY 2022)</t>
  </si>
  <si>
    <t>Montana Medicaid Enrollees Residing in Rural Areas (CY 2016-2022)</t>
  </si>
  <si>
    <t>Average Number of Years on Medicaid (January 2016-December 2021)</t>
  </si>
  <si>
    <t>Preventative Service Utilization By Population Group (CY 2019-2021)</t>
  </si>
  <si>
    <t>Medicaid Enrollment and Spending by Population Group (SFY 2021)</t>
  </si>
  <si>
    <t>Medicaid Expansion Enrollee Characteristics (CY 2022)</t>
  </si>
  <si>
    <t>Montana Hospital Uncompensated Care Costs (CY 2015-2021)</t>
  </si>
  <si>
    <t>Montana Critical Access Hospitals and Rural Health Clinics Uncompensated Care Costs (CY 2016-2021)</t>
  </si>
  <si>
    <r>
      <t>Title:</t>
    </r>
    <r>
      <rPr>
        <sz val="11"/>
        <color theme="1"/>
        <rFont val="Calibri"/>
        <family val="2"/>
        <scheme val="minor"/>
      </rPr>
      <t xml:space="preserve"> Average Behavioral Health Service Claims per Medicaid Expansion Enrollee</t>
    </r>
  </si>
  <si>
    <r>
      <t>Date(s):</t>
    </r>
    <r>
      <rPr>
        <sz val="11"/>
        <color theme="1"/>
        <rFont val="Calibri"/>
        <family val="2"/>
        <scheme val="minor"/>
      </rPr>
      <t xml:space="preserve">  CY 2016-2021</t>
    </r>
  </si>
  <si>
    <r>
      <t>Title:</t>
    </r>
    <r>
      <rPr>
        <sz val="11"/>
        <color theme="1"/>
        <rFont val="Calibri"/>
        <family val="2"/>
        <scheme val="minor"/>
      </rPr>
      <t xml:space="preserve">  Medicaid Funding for SUD Treatment</t>
    </r>
  </si>
  <si>
    <r>
      <t>Date(s):</t>
    </r>
    <r>
      <rPr>
        <sz val="11"/>
        <color theme="1"/>
        <rFont val="Calibri"/>
        <family val="2"/>
        <scheme val="minor"/>
      </rPr>
      <t xml:space="preserve">  CY 2016, 2021</t>
    </r>
  </si>
  <si>
    <r>
      <t>Title:</t>
    </r>
    <r>
      <rPr>
        <sz val="11"/>
        <color theme="1"/>
        <rFont val="Calibri"/>
        <family val="2"/>
        <scheme val="minor"/>
      </rPr>
      <t xml:space="preserve">  Number of Montana SUD Treatment Provider Service Locations</t>
    </r>
  </si>
  <si>
    <r>
      <t>Date(s):</t>
    </r>
    <r>
      <rPr>
        <sz val="11"/>
        <rFont val="Calibri"/>
        <family val="2"/>
        <scheme val="minor"/>
      </rPr>
      <t xml:space="preserve">  CY 2022</t>
    </r>
  </si>
  <si>
    <r>
      <t>Title:</t>
    </r>
    <r>
      <rPr>
        <sz val="11"/>
        <color theme="1"/>
        <rFont val="Calibri"/>
        <family val="2"/>
        <scheme val="minor"/>
      </rPr>
      <t xml:space="preserve">  Frequently Utilized Services by Population Group</t>
    </r>
  </si>
  <si>
    <r>
      <t>Tab:</t>
    </r>
    <r>
      <rPr>
        <sz val="11"/>
        <color theme="1"/>
        <rFont val="Calibri"/>
        <family val="2"/>
        <scheme val="minor"/>
      </rPr>
      <t xml:space="preserve">  2</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</si>
  <si>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2021</t>
    </r>
  </si>
  <si>
    <r>
      <t>Title:</t>
    </r>
    <r>
      <rPr>
        <sz val="11"/>
        <color theme="1"/>
        <rFont val="Calibri"/>
        <family val="2"/>
        <scheme val="minor"/>
      </rPr>
      <t xml:space="preserve">  Montana Federal Medical Assistance Percentages Rates</t>
    </r>
  </si>
  <si>
    <r>
      <t>Title:</t>
    </r>
    <r>
      <rPr>
        <sz val="11"/>
        <color theme="1"/>
        <rFont val="Calibri"/>
        <family val="2"/>
        <scheme val="minor"/>
      </rPr>
      <t xml:space="preserve">  Montana Medicaid Budget</t>
    </r>
  </si>
  <si>
    <r>
      <t>Date(s):</t>
    </r>
    <r>
      <rPr>
        <sz val="11"/>
        <color theme="1"/>
        <rFont val="Calibri"/>
        <family val="2"/>
        <scheme val="minor"/>
      </rPr>
      <t xml:space="preserve">  SFY 2021-2022</t>
    </r>
  </si>
  <si>
    <t>“2022 State Expenditure Report:  Fiscal Years 2020-22,” National Association of State Budget Offices (NASBO).  Montana total budget estimate only.</t>
  </si>
  <si>
    <r>
      <t>Title:</t>
    </r>
    <r>
      <rPr>
        <sz val="11"/>
        <color theme="1"/>
        <rFont val="Calibri"/>
        <family val="2"/>
        <scheme val="minor"/>
      </rPr>
      <t xml:space="preserve">  Medicaid as a Percentage of State General Fund Spending; Medicaid Spending by Funding Source</t>
    </r>
  </si>
  <si>
    <r>
      <t>Date(s):</t>
    </r>
    <r>
      <rPr>
        <sz val="11"/>
        <color theme="1"/>
        <rFont val="Calibri"/>
        <family val="2"/>
        <scheme val="minor"/>
      </rPr>
      <t xml:space="preserve"> CY 2020 (State Demographics); CY 2021 (Medicaid Expansion Status); SFY 2021 (Medicaid Expenditures)</t>
    </r>
  </si>
  <si>
    <t>2.2 : 1</t>
  </si>
  <si>
    <t>2.3 : 1</t>
  </si>
  <si>
    <t>4.0 : 1</t>
  </si>
  <si>
    <t>3.2 : 1</t>
  </si>
  <si>
    <t>1.2 : 1</t>
  </si>
  <si>
    <r>
      <t xml:space="preserve">Tab:  </t>
    </r>
    <r>
      <rPr>
        <sz val="11"/>
        <color theme="1"/>
        <rFont val="Calibri"/>
        <family val="2"/>
        <scheme val="minor"/>
      </rPr>
      <t>6</t>
    </r>
  </si>
  <si>
    <r>
      <t>Title:</t>
    </r>
    <r>
      <rPr>
        <sz val="11"/>
        <color theme="1"/>
        <rFont val="Calibri"/>
        <family val="2"/>
        <scheme val="minor"/>
      </rPr>
      <t xml:space="preserve">  Covered Populations by Eligibility Level (% FPL)</t>
    </r>
  </si>
  <si>
    <r>
      <t>Date(s):</t>
    </r>
    <r>
      <rPr>
        <sz val="11"/>
        <color theme="1"/>
        <rFont val="Calibri"/>
        <family val="2"/>
        <scheme val="minor"/>
      </rPr>
      <t xml:space="preserve">  December 2020</t>
    </r>
  </si>
  <si>
    <t>FPL (2022)</t>
  </si>
  <si>
    <r>
      <t xml:space="preserve">Tab: </t>
    </r>
    <r>
      <rPr>
        <sz val="11"/>
        <color theme="1"/>
        <rFont val="Calibri"/>
        <family val="2"/>
        <scheme val="minor"/>
      </rPr>
      <t xml:space="preserve"> 7</t>
    </r>
  </si>
  <si>
    <r>
      <t>Date(s):</t>
    </r>
    <r>
      <rPr>
        <sz val="11"/>
        <color theme="1"/>
        <rFont val="Calibri"/>
        <family val="2"/>
        <scheme val="minor"/>
      </rPr>
      <t xml:space="preserve">  CY 2022</t>
    </r>
  </si>
  <si>
    <r>
      <t>Title:</t>
    </r>
    <r>
      <rPr>
        <sz val="11"/>
        <color theme="1"/>
        <rFont val="Calibri"/>
        <family val="2"/>
        <scheme val="minor"/>
      </rPr>
      <t xml:space="preserve">  Health Insurance Coverage of Montana's Nonelderly Population (0-64)</t>
    </r>
  </si>
  <si>
    <r>
      <t>Date(s):</t>
    </r>
    <r>
      <rPr>
        <sz val="11"/>
        <color theme="1"/>
        <rFont val="Calibri"/>
        <family val="2"/>
        <scheme val="minor"/>
      </rPr>
      <t xml:space="preserve">  CY 2021</t>
    </r>
  </si>
  <si>
    <t xml:space="preserve">*Includes those covered under the military or Veterans Administration and individuals and families who purchased or are covered as a dependent by non-group insurance. </t>
  </si>
  <si>
    <t>Employer</t>
  </si>
  <si>
    <t>Uninsured</t>
  </si>
  <si>
    <t>Other*</t>
  </si>
  <si>
    <t>Health Insurance Coverage Type</t>
  </si>
  <si>
    <r>
      <t xml:space="preserve">Tab:  </t>
    </r>
    <r>
      <rPr>
        <sz val="11"/>
        <color theme="1"/>
        <rFont val="Calibri"/>
        <family val="2"/>
        <scheme val="minor"/>
      </rPr>
      <t>9</t>
    </r>
  </si>
  <si>
    <r>
      <t>Date(s):</t>
    </r>
    <r>
      <rPr>
        <sz val="11"/>
        <rFont val="Calibri"/>
        <family val="2"/>
        <scheme val="minor"/>
      </rPr>
      <t xml:space="preserve">  CY 2012-2022</t>
    </r>
  </si>
  <si>
    <r>
      <t>Title:</t>
    </r>
    <r>
      <rPr>
        <sz val="11"/>
        <color theme="1"/>
        <rFont val="Calibri"/>
        <family val="2"/>
        <scheme val="minor"/>
      </rPr>
      <t xml:space="preserve">  Montana Medicaid Demographics in Comparison with State Demographics</t>
    </r>
  </si>
  <si>
    <r>
      <t>Date(s):</t>
    </r>
    <r>
      <rPr>
        <sz val="11"/>
        <color theme="1"/>
        <rFont val="Calibri"/>
        <family val="2"/>
        <scheme val="minor"/>
      </rPr>
      <t xml:space="preserve"> CY 2022</t>
    </r>
  </si>
  <si>
    <t xml:space="preserve">*In previous reports, included “Unknown” race category. Current report excludes the “Unknown” race category. </t>
  </si>
  <si>
    <t>Montana Population (2020)**</t>
  </si>
  <si>
    <t>**State race data only available for 2020; state geography data only available for 2019.</t>
  </si>
  <si>
    <t>***Estimated based on total population.</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</si>
  <si>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2016-2022</t>
    </r>
  </si>
  <si>
    <r>
      <t>Title:</t>
    </r>
    <r>
      <rPr>
        <sz val="11"/>
        <color theme="1"/>
        <rFont val="Calibri"/>
        <family val="2"/>
        <scheme val="minor"/>
      </rPr>
      <t xml:space="preserve">  Montana Medicaid Enrollees Residing in Rural Areas</t>
    </r>
  </si>
  <si>
    <r>
      <t>Title:</t>
    </r>
    <r>
      <rPr>
        <sz val="11"/>
        <color theme="1"/>
        <rFont val="Calibri"/>
        <family val="2"/>
        <scheme val="minor"/>
      </rPr>
      <t xml:space="preserve">  Average Number of Years on Medicaid</t>
    </r>
  </si>
  <si>
    <r>
      <t>Date(s):</t>
    </r>
    <r>
      <rPr>
        <sz val="11"/>
        <color theme="1"/>
        <rFont val="Calibri"/>
        <family val="2"/>
        <scheme val="minor"/>
      </rPr>
      <t xml:space="preserve"> January 2016 - December 2021</t>
    </r>
  </si>
  <si>
    <r>
      <t>Date(s):</t>
    </r>
    <r>
      <rPr>
        <sz val="11"/>
        <color theme="1"/>
        <rFont val="Calibri"/>
        <family val="2"/>
        <scheme val="minor"/>
      </rPr>
      <t xml:space="preserve"> CY 2019-2021</t>
    </r>
  </si>
  <si>
    <t>Preventive Service Utilization (CY 2021)</t>
  </si>
  <si>
    <t>Preventive Service Utilization (CY 2020)</t>
  </si>
  <si>
    <t>Preventive Service Utilization (CY 2019)</t>
  </si>
  <si>
    <t>Single Day Claims Conducted by Telehealth</t>
  </si>
  <si>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Proportion of Services Conducted by Telehealth (Single Day Claims)</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</si>
  <si>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2019-2021</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</si>
  <si>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SFY 2021</t>
    </r>
  </si>
  <si>
    <t>Medicaid Spending (SFY 2021, est.)</t>
  </si>
  <si>
    <t>Medicaid Enrollment (SFY 2021, est.)</t>
  </si>
  <si>
    <t>Medicaid Enrollment &amp; Spending as Proportion of Whole (SFY 2021, est.)</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</si>
  <si>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SFY 2020-2021</t>
    </r>
  </si>
  <si>
    <t>Medicaid Spending PMPM (SFY 2020, avg.)</t>
  </si>
  <si>
    <t>Medicaid Spending PMPM Total and as Proprotion of PMPM Total (SFY 2021, avg.)</t>
  </si>
  <si>
    <t>Medicaid Spending PMPM (SFY 2021, avg.)</t>
  </si>
  <si>
    <r>
      <t>Title:</t>
    </r>
    <r>
      <rPr>
        <sz val="11"/>
        <color theme="1"/>
        <rFont val="Calibri"/>
        <family val="2"/>
        <scheme val="minor"/>
      </rPr>
      <t xml:space="preserve">   Average Enrollee Spending per Month by Population Group and Service Category; Average Monthly Spending per Enrollee</t>
    </r>
  </si>
  <si>
    <r>
      <t>Title:</t>
    </r>
    <r>
      <rPr>
        <sz val="11"/>
        <color theme="1"/>
        <rFont val="Calibri"/>
        <family val="2"/>
        <scheme val="minor"/>
      </rPr>
      <t xml:space="preserve">  Medicaid Payments by Provider Type</t>
    </r>
  </si>
  <si>
    <t>Medicaid Spending PMPM Total and as Proprotion of PMPM Total (SFY 2021, avg.)*</t>
  </si>
  <si>
    <t>Montana Medicaid Expansion Enrollment (2016-2021)</t>
  </si>
  <si>
    <r>
      <t>Tab:</t>
    </r>
    <r>
      <rPr>
        <sz val="11"/>
        <color theme="1"/>
        <rFont val="Calibri"/>
        <family val="2"/>
        <scheme val="minor"/>
      </rPr>
      <t xml:space="preserve">  19</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</si>
  <si>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2022, CY 2016-2021</t>
    </r>
  </si>
  <si>
    <r>
      <t>Title:</t>
    </r>
    <r>
      <rPr>
        <sz val="11"/>
        <color theme="1"/>
        <rFont val="Calibri"/>
        <family val="2"/>
        <scheme val="minor"/>
      </rPr>
      <t xml:space="preserve">  Medicaid Expansion Diagnosis &amp; Treatment Counts</t>
    </r>
  </si>
  <si>
    <r>
      <t>Tab:</t>
    </r>
    <r>
      <rPr>
        <sz val="11"/>
        <color theme="1"/>
        <rFont val="Calibri"/>
        <family val="2"/>
        <scheme val="minor"/>
      </rPr>
      <t xml:space="preserve">  21</t>
    </r>
  </si>
  <si>
    <r>
      <t>Title:</t>
    </r>
    <r>
      <rPr>
        <sz val="11"/>
        <color theme="1"/>
        <rFont val="Calibri"/>
        <family val="2"/>
        <scheme val="minor"/>
      </rPr>
      <t xml:space="preserve"> Medicaid Expansion Enrollees with an ED Visit by Year of Enrollment</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</si>
  <si>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2016-2021</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</si>
  <si>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June 1, 2016 - April 1, 2020</t>
    </r>
  </si>
  <si>
    <r>
      <t>Title:</t>
    </r>
    <r>
      <rPr>
        <sz val="11"/>
        <color theme="1"/>
        <rFont val="Calibri"/>
        <family val="2"/>
        <scheme val="minor"/>
      </rPr>
      <t xml:space="preserve"> Medicaid Expansion Enrollee ED Visits for Preventable Dental Conditions</t>
    </r>
  </si>
  <si>
    <r>
      <t>Tab:</t>
    </r>
    <r>
      <rPr>
        <sz val="11"/>
        <color theme="1"/>
        <rFont val="Calibri"/>
        <family val="2"/>
        <scheme val="minor"/>
      </rPr>
      <t xml:space="preserve"> 24 </t>
    </r>
  </si>
  <si>
    <r>
      <t>Title:</t>
    </r>
    <r>
      <rPr>
        <sz val="11"/>
        <color theme="1"/>
        <rFont val="Calibri"/>
        <family val="2"/>
        <scheme val="minor"/>
      </rPr>
      <t xml:space="preserve"> Average Expansion Enrollee Health Care Costs by Service Type and Year of Enrollment</t>
    </r>
  </si>
  <si>
    <r>
      <t>Tab:</t>
    </r>
    <r>
      <rPr>
        <sz val="11"/>
        <color theme="1"/>
        <rFont val="Calibri"/>
        <family val="2"/>
        <scheme val="minor"/>
      </rPr>
      <t xml:space="preserve"> 25</t>
    </r>
  </si>
  <si>
    <r>
      <t>Title:</t>
    </r>
    <r>
      <rPr>
        <sz val="11"/>
        <color theme="1"/>
        <rFont val="Calibri"/>
        <family val="2"/>
        <scheme val="minor"/>
      </rPr>
      <t xml:space="preserve"> Average Expansion Enrollee Emergency and Inpatient Costs by Year of Enrollment</t>
    </r>
  </si>
  <si>
    <r>
      <t>Tab:</t>
    </r>
    <r>
      <rPr>
        <sz val="11"/>
        <color theme="1"/>
        <rFont val="Calibri"/>
        <family val="2"/>
        <scheme val="minor"/>
      </rPr>
      <t xml:space="preserve">  26</t>
    </r>
  </si>
  <si>
    <r>
      <t>Title:</t>
    </r>
    <r>
      <rPr>
        <sz val="11"/>
        <color theme="1"/>
        <rFont val="Calibri"/>
        <family val="2"/>
        <scheme val="minor"/>
      </rPr>
      <t xml:space="preserve">  State Budget Savings Pathways &amp; Estimated Savings Amounts</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</si>
  <si>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SFY 2022</t>
    </r>
  </si>
  <si>
    <t>Manatt analysis of Montana Medicaid enrollment and spending data, SFY13-22. DPHHS direct data request.</t>
  </si>
  <si>
    <r>
      <t>Tab:</t>
    </r>
    <r>
      <rPr>
        <sz val="11"/>
        <color theme="1"/>
        <rFont val="Calibri"/>
        <family val="2"/>
        <scheme val="minor"/>
      </rPr>
      <t xml:space="preserve">  27</t>
    </r>
  </si>
  <si>
    <r>
      <t>Title:</t>
    </r>
    <r>
      <rPr>
        <sz val="11"/>
        <color theme="1"/>
        <rFont val="Calibri"/>
        <family val="2"/>
        <scheme val="minor"/>
      </rPr>
      <t xml:space="preserve"> Economic Impact of Medicaid Expansion Annually (est., 2022)</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</si>
  <si>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2022</t>
    </r>
  </si>
  <si>
    <t>Summary of Economic Impacts of Medicaid Expansion in Montana</t>
  </si>
  <si>
    <t>Personal Income ($ in millions)</t>
  </si>
  <si>
    <t>GDP ($ in millions)</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</si>
  <si>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2016-2020</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</si>
  <si>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2015-2021</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</si>
  <si>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2012-2022</t>
    </r>
  </si>
  <si>
    <r>
      <t>Tab:</t>
    </r>
    <r>
      <rPr>
        <sz val="11"/>
        <color theme="1"/>
        <rFont val="Calibri"/>
        <family val="2"/>
        <scheme val="minor"/>
      </rPr>
      <t xml:space="preserve"> 33</t>
    </r>
  </si>
  <si>
    <r>
      <t>Date(s):</t>
    </r>
    <r>
      <rPr>
        <sz val="11"/>
        <color theme="1"/>
        <rFont val="Calibri"/>
        <family val="2"/>
        <scheme val="minor"/>
      </rPr>
      <t xml:space="preserve"> CY 2016-2021</t>
    </r>
  </si>
  <si>
    <r>
      <t>Title:</t>
    </r>
    <r>
      <rPr>
        <sz val="11"/>
        <color theme="1"/>
        <rFont val="Calibri"/>
        <family val="2"/>
        <scheme val="minor"/>
      </rPr>
      <t xml:space="preserve"> Behavioral Health Diagnoses Among Medicaid Expansion Enrollees</t>
    </r>
  </si>
  <si>
    <t>Average Service Claims By Year Per Medicaid Expansion Enrollee</t>
  </si>
  <si>
    <t>Medicaid Expansion Enrollment</t>
  </si>
  <si>
    <t>Montana Medicaid Budget (SFY 2021-2022)</t>
  </si>
  <si>
    <t>Proportion of Services Conducted by Telehealth (Single Day Claims, CY 2019-2021)</t>
  </si>
  <si>
    <t>Medicaid Expansion Diagnosis &amp; Treatment Counts (CY 2020-2021)</t>
  </si>
  <si>
    <t>Total Costs</t>
  </si>
  <si>
    <t>Inpatient Costs</t>
  </si>
  <si>
    <t>Pharmacy Costs</t>
  </si>
  <si>
    <t>Dental Costs</t>
  </si>
  <si>
    <t>Other Costs (e.g., labs)</t>
  </si>
  <si>
    <t>Proportion of Total</t>
  </si>
  <si>
    <t>Year 3</t>
  </si>
  <si>
    <t>Percent Change (From Year One)</t>
  </si>
  <si>
    <t>Outpatient, Clinics and Specialty Services Costs*</t>
  </si>
  <si>
    <t>*Includes hospital outpatient, primary care, physician, clinic, and IHS costs.</t>
  </si>
  <si>
    <t>Emergency Inpatient Costs</t>
  </si>
  <si>
    <t>Emergency Department Costs</t>
  </si>
  <si>
    <t>41-42</t>
  </si>
  <si>
    <t>Total Emergency &amp; Inpatient Costs</t>
  </si>
  <si>
    <t>Forthcoming Report “The Economic Impact of Medicaid Expansion in Montana: Updated Findings (2023),” Montana Health Care Foundation and Headwaters Foundation.</t>
  </si>
  <si>
    <r>
      <t>Tab:</t>
    </r>
    <r>
      <rPr>
        <sz val="11"/>
        <color theme="1"/>
        <rFont val="Calibri"/>
        <family val="2"/>
        <scheme val="minor"/>
      </rPr>
      <t xml:space="preserve">  34</t>
    </r>
  </si>
  <si>
    <r>
      <t xml:space="preserve">Tab: </t>
    </r>
    <r>
      <rPr>
        <sz val="11"/>
        <color theme="1"/>
        <rFont val="Calibri"/>
        <family val="2"/>
        <scheme val="minor"/>
      </rPr>
      <t xml:space="preserve"> 35</t>
    </r>
  </si>
  <si>
    <r>
      <t xml:space="preserve">Tab: </t>
    </r>
    <r>
      <rPr>
        <sz val="11"/>
        <color theme="1"/>
        <rFont val="Calibri"/>
        <family val="2"/>
        <scheme val="minor"/>
      </rPr>
      <t>36</t>
    </r>
  </si>
  <si>
    <t xml:space="preserve">*South Dakota expansion of Medicaid approved in November 2022; effective July 1, 2023. </t>
  </si>
  <si>
    <t>IHS Purchased/Referred Care (CY 2015-2021)</t>
  </si>
  <si>
    <t>Preventive Services and Treatment Received by American Indian Expansion Enrollees (CY 2016-2021)</t>
  </si>
  <si>
    <t>Medicaid Payments To or Through IHS &amp; Tribal Health Facilities (CY 2012-2022)</t>
  </si>
  <si>
    <t>Costs by Year</t>
  </si>
  <si>
    <t>Total Population (Three Years+ Continuous Enrollment)</t>
  </si>
  <si>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IHS Purchased/Referred Care</t>
    </r>
  </si>
  <si>
    <r>
      <t>Title:</t>
    </r>
    <r>
      <rPr>
        <sz val="11"/>
        <color theme="1"/>
        <rFont val="Calibri"/>
        <family val="2"/>
        <scheme val="minor"/>
      </rPr>
      <t xml:space="preserve">  Preventive Services and Treatment Received by American Indian Expansion Enrollees</t>
    </r>
  </si>
  <si>
    <r>
      <t>Title:</t>
    </r>
    <r>
      <rPr>
        <sz val="11"/>
        <color theme="1"/>
        <rFont val="Calibri"/>
        <family val="2"/>
        <scheme val="minor"/>
      </rPr>
      <t xml:space="preserve">  Medicaid Payments To or Through IHS &amp; Tribal Health Facilities</t>
    </r>
  </si>
  <si>
    <r>
      <t>Date(s):</t>
    </r>
    <r>
      <rPr>
        <sz val="11"/>
        <color theme="1"/>
        <rFont val="Calibri"/>
        <family val="2"/>
        <scheme val="minor"/>
      </rPr>
      <t xml:space="preserve"> CY 2016-2022</t>
    </r>
  </si>
  <si>
    <r>
      <t>Title:</t>
    </r>
    <r>
      <rPr>
        <sz val="11"/>
        <color theme="1"/>
        <rFont val="Calibri"/>
        <family val="2"/>
        <scheme val="minor"/>
      </rPr>
      <t xml:space="preserve">  Federal Poverty Level (FPL)</t>
    </r>
  </si>
  <si>
    <t>Federal Poverty Level (FPL)</t>
  </si>
  <si>
    <t>February 2023</t>
  </si>
  <si>
    <r>
      <t>Title:</t>
    </r>
    <r>
      <rPr>
        <sz val="11"/>
        <color theme="1"/>
        <rFont val="Calibri"/>
        <family val="2"/>
        <scheme val="minor"/>
      </rPr>
      <t xml:space="preserve"> Medicaid Expansion Enrollees with an ED Visit by Diagnosed Condition and Year of Enrollment</t>
    </r>
  </si>
  <si>
    <t>Medicaid Expansion Enrollees with an ED Visit by Diagnosed Condition and Year of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</si>
</sst>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_);_(* \(#,##0.0\);_(* &quot;-&quot;??_);_(@_)"/>
    <numFmt numFmtId="168" formatCode="###0;###0"/>
    <numFmt numFmtId="169" formatCode="#,##0;#,##0"/>
    <numFmt numFmtId="170" formatCode="\$###0;\$###0"/>
    <numFmt numFmtId="171" formatCode="&quot;$&quot;#,##0.0_);[Red]\(&quot;$&quot;#,##0.0\)"/>
    <numFmt numFmtId="172" formatCode="&quot;$&quot;#,##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theme="4"/>
      <name val="Calibri"/>
      <family val="2"/>
      <scheme val="minor"/>
    </font>
    <font>
      <i/>
      <sz val="11"/>
      <color theme="1"/>
      <name val="Calibri"/>
      <family val="2"/>
      <scheme val="minor"/>
    </font>
    <font>
      <sz val="10"/>
      <name val="Arial"/>
      <family val="2"/>
    </font>
    <font>
      <b/>
      <sz val="11"/>
      <color indexed="8"/>
      <name val="Calibri"/>
      <family val="2"/>
      <scheme val="minor"/>
    </font>
    <font>
      <sz val="11"/>
      <color indexed="8"/>
      <name val="Calibri"/>
      <family val="2"/>
      <scheme val="minor"/>
    </font>
    <font>
      <sz val="10"/>
      <color rgb="FF000000"/>
      <name val="Arial"/>
      <family val="2"/>
    </font>
    <font>
      <b/>
      <sz val="18"/>
      <color theme="1"/>
      <name val="Calibri"/>
      <family val="2"/>
      <scheme val="minor"/>
    </font>
    <font>
      <sz val="18"/>
      <color theme="1"/>
      <name val="Calibri"/>
      <family val="2"/>
      <scheme val="minor"/>
    </font>
    <font>
      <u/>
      <sz val="11"/>
      <color theme="10"/>
      <name val="Calibri"/>
      <family val="2"/>
      <scheme val="minor"/>
    </font>
    <font>
      <sz val="11"/>
      <color rgb="FF000000"/>
      <name val="Calibri"/>
      <family val="2"/>
      <scheme val="minor"/>
    </font>
    <font>
      <sz val="10"/>
      <color theme="1"/>
      <name val="Arial"/>
      <family val="2"/>
    </font>
    <font>
      <b/>
      <sz val="11"/>
      <color rgb="FF000000"/>
      <name val="Calibri"/>
      <family val="2"/>
      <scheme val="minor"/>
    </font>
    <font>
      <i/>
      <sz val="11"/>
      <name val="Calibri"/>
      <family val="2"/>
      <scheme val="minor"/>
    </font>
    <font>
      <sz val="11"/>
      <name val="Calibri"/>
      <family val="2"/>
    </font>
    <font>
      <i/>
      <sz val="11"/>
      <color rgb="FF000000"/>
      <name val="Calibri"/>
      <family val="2"/>
      <scheme val="minor"/>
    </font>
    <font>
      <sz val="11"/>
      <color theme="1"/>
      <name val="Calibri"/>
      <family val="2"/>
    </font>
    <font>
      <b/>
      <sz val="11"/>
      <color rgb="FF000000"/>
      <name val="Calibri"/>
      <family val="2"/>
    </font>
    <font>
      <sz val="11"/>
      <color rgb="FF000000"/>
      <name val="Calibri"/>
      <family val="2"/>
    </font>
    <font>
      <b/>
      <sz val="11"/>
      <color theme="1"/>
      <name val="Calibri"/>
      <family val="2"/>
    </font>
    <font>
      <sz val="9"/>
      <color theme="1"/>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rgb="FF000000"/>
      </patternFill>
    </fill>
    <fill>
      <patternFill patternType="solid">
        <fgColor rgb="FFBFBFBF"/>
        <bgColor rgb="FF000000"/>
      </patternFill>
    </fill>
    <fill>
      <patternFill patternType="solid">
        <fgColor theme="0"/>
        <bgColor indexed="64"/>
      </patternFill>
    </fill>
    <fill>
      <patternFill patternType="solid">
        <fgColor theme="0" tint="-4.9989318521683403E-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0" fontId="13" fillId="0" borderId="0"/>
    <xf numFmtId="44" fontId="13" fillId="0" borderId="0" applyFont="0" applyFill="0" applyBorder="0" applyAlignment="0" applyProtection="0"/>
    <xf numFmtId="0" fontId="16" fillId="0" borderId="0" applyNumberFormat="0" applyFill="0" applyBorder="0" applyAlignment="0" applyProtection="0"/>
    <xf numFmtId="0" fontId="21" fillId="0" borderId="0"/>
    <xf numFmtId="0" fontId="27" fillId="0" borderId="0"/>
    <xf numFmtId="43" fontId="27" fillId="0" borderId="0" applyFont="0" applyFill="0" applyBorder="0" applyAlignment="0" applyProtection="0"/>
    <xf numFmtId="0" fontId="1" fillId="0" borderId="0"/>
    <xf numFmtId="9" fontId="27" fillId="0" borderId="0" applyFont="0" applyFill="0" applyBorder="0" applyAlignment="0" applyProtection="0"/>
    <xf numFmtId="0" fontId="1" fillId="0" borderId="0"/>
  </cellStyleXfs>
  <cellXfs count="353">
    <xf numFmtId="0" fontId="0" fillId="0" borderId="0" xfId="0"/>
    <xf numFmtId="0" fontId="0" fillId="0" borderId="0" xfId="0" applyAlignment="1">
      <alignment horizontal="center"/>
    </xf>
    <xf numFmtId="0" fontId="3" fillId="0" borderId="0" xfId="0" applyFont="1"/>
    <xf numFmtId="0" fontId="3" fillId="2" borderId="1" xfId="0" applyFont="1" applyFill="1" applyBorder="1"/>
    <xf numFmtId="164" fontId="3" fillId="3" borderId="1" xfId="1" applyNumberFormat="1" applyFont="1" applyFill="1" applyBorder="1"/>
    <xf numFmtId="0" fontId="3" fillId="2" borderId="1" xfId="0" applyFont="1" applyFill="1" applyBorder="1" applyAlignment="1">
      <alignment horizontal="right"/>
    </xf>
    <xf numFmtId="164" fontId="0" fillId="0" borderId="1" xfId="1" applyNumberFormat="1" applyFont="1" applyBorder="1"/>
    <xf numFmtId="0" fontId="4" fillId="2" borderId="1" xfId="0" applyFont="1" applyFill="1" applyBorder="1"/>
    <xf numFmtId="164" fontId="0" fillId="0" borderId="1" xfId="0" applyNumberFormat="1" applyBorder="1"/>
    <xf numFmtId="0" fontId="3" fillId="2" borderId="1" xfId="0" applyFont="1" applyFill="1" applyBorder="1" applyAlignment="1">
      <alignment horizontal="center"/>
    </xf>
    <xf numFmtId="165" fontId="0" fillId="0" borderId="1" xfId="2" applyNumberFormat="1" applyFont="1" applyBorder="1"/>
    <xf numFmtId="165" fontId="3" fillId="3" borderId="1" xfId="2" applyNumberFormat="1" applyFont="1" applyFill="1" applyBorder="1"/>
    <xf numFmtId="0" fontId="3" fillId="2" borderId="1" xfId="0" applyFont="1" applyFill="1" applyBorder="1" applyAlignment="1">
      <alignment horizontal="left"/>
    </xf>
    <xf numFmtId="0" fontId="0" fillId="4" borderId="0" xfId="0" applyFill="1"/>
    <xf numFmtId="165" fontId="3" fillId="0" borderId="1" xfId="2" applyNumberFormat="1" applyFont="1" applyBorder="1"/>
    <xf numFmtId="0" fontId="3" fillId="0" borderId="1" xfId="0" applyFont="1" applyBorder="1"/>
    <xf numFmtId="0" fontId="0" fillId="0" borderId="1" xfId="0" applyBorder="1"/>
    <xf numFmtId="3" fontId="0" fillId="0" borderId="1" xfId="0" applyNumberFormat="1" applyBorder="1"/>
    <xf numFmtId="0" fontId="3" fillId="3" borderId="1" xfId="0" applyFont="1" applyFill="1" applyBorder="1"/>
    <xf numFmtId="9" fontId="0" fillId="0" borderId="1" xfId="3" applyFont="1" applyBorder="1"/>
    <xf numFmtId="9" fontId="1" fillId="0" borderId="1" xfId="3" applyFont="1" applyBorder="1"/>
    <xf numFmtId="9" fontId="3" fillId="0" borderId="1" xfId="3" applyFont="1" applyBorder="1"/>
    <xf numFmtId="9" fontId="3" fillId="2" borderId="1" xfId="0" applyNumberFormat="1" applyFont="1" applyFill="1" applyBorder="1"/>
    <xf numFmtId="6" fontId="0" fillId="0" borderId="1" xfId="0" applyNumberFormat="1" applyBorder="1"/>
    <xf numFmtId="164" fontId="0" fillId="0" borderId="0" xfId="1" applyNumberFormat="1" applyFont="1"/>
    <xf numFmtId="164" fontId="3" fillId="0" borderId="1" xfId="1" applyNumberFormat="1" applyFont="1" applyBorder="1"/>
    <xf numFmtId="164" fontId="0" fillId="0" borderId="0" xfId="0" applyNumberFormat="1"/>
    <xf numFmtId="164" fontId="3" fillId="0" borderId="1" xfId="0" applyNumberFormat="1" applyFont="1" applyBorder="1"/>
    <xf numFmtId="164" fontId="0" fillId="2" borderId="1" xfId="1" applyNumberFormat="1" applyFont="1" applyFill="1" applyBorder="1"/>
    <xf numFmtId="0" fontId="0" fillId="4" borderId="0" xfId="0" applyFill="1" applyAlignment="1">
      <alignment horizontal="center"/>
    </xf>
    <xf numFmtId="0" fontId="0" fillId="0" borderId="1" xfId="0" applyBorder="1" applyAlignment="1">
      <alignment horizontal="center"/>
    </xf>
    <xf numFmtId="164" fontId="1" fillId="0" borderId="1" xfId="1" applyNumberFormat="1" applyFont="1" applyBorder="1"/>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3" fontId="3" fillId="3" borderId="1" xfId="0" applyNumberFormat="1" applyFont="1" applyFill="1" applyBorder="1"/>
    <xf numFmtId="165" fontId="0" fillId="0" borderId="0" xfId="0" applyNumberFormat="1"/>
    <xf numFmtId="9" fontId="0" fillId="0" borderId="0" xfId="0" applyNumberFormat="1"/>
    <xf numFmtId="165" fontId="1" fillId="0" borderId="1" xfId="2" applyNumberFormat="1" applyFont="1" applyBorder="1"/>
    <xf numFmtId="0" fontId="8" fillId="0" borderId="1" xfId="0" quotePrefix="1" applyFont="1" applyBorder="1" applyAlignment="1">
      <alignment horizontal="right"/>
    </xf>
    <xf numFmtId="0" fontId="2" fillId="0" borderId="1" xfId="0" quotePrefix="1" applyFont="1" applyBorder="1" applyAlignment="1">
      <alignment horizontal="right"/>
    </xf>
    <xf numFmtId="0" fontId="3" fillId="0" borderId="1" xfId="0" applyFont="1" applyBorder="1" applyAlignment="1">
      <alignment horizontal="right"/>
    </xf>
    <xf numFmtId="164" fontId="3" fillId="0" borderId="1" xfId="1" applyNumberFormat="1" applyFont="1" applyFill="1" applyBorder="1"/>
    <xf numFmtId="165" fontId="3" fillId="0" borderId="1" xfId="2" applyNumberFormat="1" applyFont="1" applyFill="1" applyBorder="1"/>
    <xf numFmtId="164" fontId="1" fillId="0" borderId="1" xfId="1" applyNumberFormat="1" applyFont="1" applyFill="1" applyBorder="1"/>
    <xf numFmtId="0" fontId="3" fillId="2" borderId="1" xfId="0" applyFont="1" applyFill="1" applyBorder="1" applyAlignment="1">
      <alignment vertical="center" wrapText="1"/>
    </xf>
    <xf numFmtId="9" fontId="0" fillId="0" borderId="1" xfId="0" applyNumberFormat="1" applyBorder="1"/>
    <xf numFmtId="44" fontId="0" fillId="0" borderId="0" xfId="0" applyNumberFormat="1"/>
    <xf numFmtId="44" fontId="1" fillId="0" borderId="1" xfId="2" applyFont="1" applyFill="1" applyBorder="1"/>
    <xf numFmtId="165" fontId="2" fillId="0" borderId="1" xfId="2" applyNumberFormat="1" applyFont="1" applyFill="1" applyBorder="1"/>
    <xf numFmtId="165" fontId="7" fillId="3" borderId="1" xfId="2" applyNumberFormat="1" applyFont="1" applyFill="1" applyBorder="1"/>
    <xf numFmtId="165" fontId="5" fillId="0" borderId="1" xfId="2" applyNumberFormat="1" applyFont="1" applyFill="1" applyBorder="1"/>
    <xf numFmtId="0" fontId="6" fillId="0" borderId="1" xfId="0" quotePrefix="1" applyFont="1" applyBorder="1" applyAlignment="1">
      <alignment horizontal="right"/>
    </xf>
    <xf numFmtId="0" fontId="3" fillId="2" borderId="1" xfId="0" applyFont="1" applyFill="1" applyBorder="1" applyAlignment="1">
      <alignment wrapText="1"/>
    </xf>
    <xf numFmtId="0" fontId="3" fillId="2" borderId="1" xfId="0" applyFont="1" applyFill="1" applyBorder="1" applyAlignment="1">
      <alignment horizontal="center" wrapText="1"/>
    </xf>
    <xf numFmtId="0" fontId="0" fillId="0" borderId="1" xfId="0" applyBorder="1" applyAlignment="1">
      <alignment horizontal="left" indent="2"/>
    </xf>
    <xf numFmtId="168" fontId="11" fillId="2" borderId="1" xfId="0" applyNumberFormat="1" applyFont="1" applyFill="1" applyBorder="1" applyAlignment="1">
      <alignment horizontal="center" vertical="top" wrapText="1"/>
    </xf>
    <xf numFmtId="0" fontId="11" fillId="0" borderId="1" xfId="0" applyFont="1" applyBorder="1" applyAlignment="1">
      <alignment horizontal="left" vertical="top" wrapText="1"/>
    </xf>
    <xf numFmtId="169" fontId="12" fillId="0" borderId="1" xfId="0" applyNumberFormat="1" applyFont="1" applyBorder="1" applyAlignment="1">
      <alignment horizontal="right" vertical="top" wrapText="1"/>
    </xf>
    <xf numFmtId="170" fontId="12" fillId="0" borderId="1" xfId="0" applyNumberFormat="1" applyFont="1" applyBorder="1" applyAlignment="1">
      <alignment horizontal="right" vertical="top" wrapText="1"/>
    </xf>
    <xf numFmtId="165" fontId="3" fillId="3" borderId="1" xfId="2" applyNumberFormat="1" applyFont="1" applyFill="1" applyBorder="1" applyAlignment="1">
      <alignment horizontal="center"/>
    </xf>
    <xf numFmtId="0" fontId="0" fillId="3" borderId="1" xfId="0" applyFill="1" applyBorder="1" applyAlignment="1">
      <alignment horizontal="center"/>
    </xf>
    <xf numFmtId="0" fontId="0" fillId="3" borderId="1" xfId="0" applyFill="1" applyBorder="1"/>
    <xf numFmtId="0" fontId="0" fillId="8" borderId="1" xfId="0" applyFill="1" applyBorder="1" applyAlignment="1">
      <alignment horizontal="center"/>
    </xf>
    <xf numFmtId="0" fontId="0" fillId="8" borderId="1" xfId="0" applyFill="1" applyBorder="1"/>
    <xf numFmtId="0" fontId="0" fillId="7" borderId="1" xfId="0" applyFill="1" applyBorder="1" applyAlignment="1">
      <alignment horizontal="center"/>
    </xf>
    <xf numFmtId="0" fontId="0" fillId="7" borderId="1" xfId="0" applyFill="1" applyBorder="1"/>
    <xf numFmtId="0" fontId="0" fillId="6" borderId="1" xfId="0" applyFill="1" applyBorder="1"/>
    <xf numFmtId="0" fontId="14" fillId="0" borderId="0" xfId="0" applyFont="1" applyAlignment="1">
      <alignment horizontal="center"/>
    </xf>
    <xf numFmtId="0" fontId="15" fillId="0" borderId="0" xfId="0" applyFont="1" applyAlignment="1">
      <alignment horizontal="center"/>
    </xf>
    <xf numFmtId="9" fontId="0" fillId="0" borderId="0" xfId="3" applyFont="1"/>
    <xf numFmtId="0" fontId="9" fillId="0" borderId="0" xfId="0" applyFont="1"/>
    <xf numFmtId="0" fontId="2" fillId="0" borderId="0" xfId="0" applyFont="1"/>
    <xf numFmtId="0" fontId="2" fillId="0" borderId="0" xfId="0" applyFont="1" applyAlignment="1">
      <alignment horizontal="center"/>
    </xf>
    <xf numFmtId="0" fontId="0" fillId="0" borderId="1" xfId="0" applyBorder="1" applyAlignment="1">
      <alignment horizontal="left"/>
    </xf>
    <xf numFmtId="0" fontId="5" fillId="0" borderId="1" xfId="0" applyFont="1" applyBorder="1" applyAlignment="1">
      <alignment horizontal="center"/>
    </xf>
    <xf numFmtId="0" fontId="5" fillId="0" borderId="1" xfId="0" applyFont="1" applyBorder="1"/>
    <xf numFmtId="164" fontId="5" fillId="0" borderId="1" xfId="1" applyNumberFormat="1" applyFont="1" applyBorder="1"/>
    <xf numFmtId="0" fontId="6" fillId="0" borderId="0" xfId="0" applyFont="1"/>
    <xf numFmtId="0" fontId="1" fillId="0" borderId="1" xfId="2" applyNumberFormat="1" applyFont="1" applyFill="1" applyBorder="1" applyAlignment="1">
      <alignment horizontal="right"/>
    </xf>
    <xf numFmtId="14" fontId="1" fillId="0" borderId="1" xfId="2" applyNumberFormat="1" applyFont="1" applyFill="1" applyBorder="1" applyAlignment="1">
      <alignment horizontal="right"/>
    </xf>
    <xf numFmtId="164" fontId="0" fillId="0" borderId="1" xfId="1" applyNumberFormat="1" applyFont="1" applyFill="1" applyBorder="1" applyAlignment="1">
      <alignment horizontal="right"/>
    </xf>
    <xf numFmtId="165" fontId="1" fillId="0" borderId="1" xfId="2" applyNumberFormat="1" applyFont="1" applyFill="1" applyBorder="1" applyAlignment="1">
      <alignment horizontal="right"/>
    </xf>
    <xf numFmtId="165" fontId="0" fillId="0" borderId="1" xfId="2" applyNumberFormat="1" applyFont="1" applyFill="1" applyBorder="1" applyAlignment="1">
      <alignment horizontal="right"/>
    </xf>
    <xf numFmtId="0" fontId="3" fillId="3" borderId="1" xfId="0" applyFont="1" applyFill="1" applyBorder="1" applyAlignment="1">
      <alignment horizontal="right"/>
    </xf>
    <xf numFmtId="6" fontId="0" fillId="0" borderId="1" xfId="0" applyNumberFormat="1" applyBorder="1" applyAlignment="1">
      <alignment horizontal="right" vertical="center"/>
    </xf>
    <xf numFmtId="168" fontId="11" fillId="2" borderId="5" xfId="0" applyNumberFormat="1" applyFont="1" applyFill="1" applyBorder="1" applyAlignment="1">
      <alignment horizontal="center" vertical="top" wrapText="1"/>
    </xf>
    <xf numFmtId="6" fontId="18" fillId="0" borderId="0" xfId="0" applyNumberFormat="1" applyFont="1" applyAlignment="1">
      <alignment horizontal="right" vertical="center"/>
    </xf>
    <xf numFmtId="164" fontId="7" fillId="3" borderId="1" xfId="1" applyNumberFormat="1" applyFont="1" applyFill="1" applyBorder="1"/>
    <xf numFmtId="164" fontId="5" fillId="2" borderId="1" xfId="1" applyNumberFormat="1" applyFont="1" applyFill="1" applyBorder="1"/>
    <xf numFmtId="1" fontId="3" fillId="2" borderId="1" xfId="0" applyNumberFormat="1" applyFont="1" applyFill="1" applyBorder="1" applyAlignment="1">
      <alignment horizontal="center"/>
    </xf>
    <xf numFmtId="9" fontId="1" fillId="2" borderId="1" xfId="3" applyFont="1" applyFill="1" applyBorder="1"/>
    <xf numFmtId="166" fontId="1" fillId="0" borderId="1" xfId="3" applyNumberFormat="1" applyFont="1" applyFill="1" applyBorder="1"/>
    <xf numFmtId="166" fontId="1" fillId="3" borderId="1" xfId="3" applyNumberFormat="1" applyFont="1" applyFill="1" applyBorder="1"/>
    <xf numFmtId="6" fontId="0" fillId="0" borderId="0" xfId="0" applyNumberFormat="1"/>
    <xf numFmtId="0" fontId="0" fillId="0" borderId="0" xfId="0" applyAlignment="1">
      <alignment vertical="top" wrapText="1"/>
    </xf>
    <xf numFmtId="0" fontId="3" fillId="0" borderId="0" xfId="0" applyFont="1" applyAlignment="1">
      <alignment vertical="center" wrapText="1"/>
    </xf>
    <xf numFmtId="0" fontId="0" fillId="0" borderId="0" xfId="0" applyAlignment="1">
      <alignment horizontal="left" indent="2"/>
    </xf>
    <xf numFmtId="165" fontId="0" fillId="0" borderId="0" xfId="2" applyNumberFormat="1" applyFont="1" applyBorder="1"/>
    <xf numFmtId="165" fontId="0" fillId="0" borderId="1" xfId="2" applyNumberFormat="1" applyFont="1" applyFill="1" applyBorder="1"/>
    <xf numFmtId="9" fontId="5" fillId="0" borderId="1" xfId="3" applyFont="1" applyFill="1" applyBorder="1"/>
    <xf numFmtId="0" fontId="3" fillId="2" borderId="6" xfId="0" applyFont="1" applyFill="1" applyBorder="1" applyAlignment="1">
      <alignment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3" fillId="3" borderId="4" xfId="0" applyFont="1" applyFill="1" applyBorder="1"/>
    <xf numFmtId="165" fontId="5" fillId="0" borderId="1" xfId="2" applyNumberFormat="1" applyFont="1" applyBorder="1"/>
    <xf numFmtId="165" fontId="1" fillId="0" borderId="1" xfId="2" applyNumberFormat="1" applyFont="1" applyFill="1" applyBorder="1"/>
    <xf numFmtId="44" fontId="5" fillId="0" borderId="1" xfId="2" applyFont="1" applyFill="1" applyBorder="1"/>
    <xf numFmtId="165" fontId="2" fillId="0" borderId="1" xfId="0" applyNumberFormat="1" applyFont="1" applyBorder="1"/>
    <xf numFmtId="9" fontId="1" fillId="0" borderId="1" xfId="1" applyNumberFormat="1" applyFont="1" applyFill="1" applyBorder="1"/>
    <xf numFmtId="0" fontId="7" fillId="5" borderId="1" xfId="0" applyFont="1" applyFill="1" applyBorder="1"/>
    <xf numFmtId="0" fontId="7" fillId="5" borderId="1" xfId="0" applyFont="1" applyFill="1" applyBorder="1" applyAlignment="1">
      <alignment horizontal="center" vertical="center"/>
    </xf>
    <xf numFmtId="0" fontId="7" fillId="0" borderId="1" xfId="0" applyFont="1" applyBorder="1"/>
    <xf numFmtId="166" fontId="7" fillId="0" borderId="1" xfId="0" applyNumberFormat="1" applyFont="1" applyBorder="1"/>
    <xf numFmtId="164" fontId="5" fillId="0" borderId="1" xfId="0" applyNumberFormat="1" applyFont="1" applyBorder="1"/>
    <xf numFmtId="164" fontId="7" fillId="0" borderId="1" xfId="1" applyNumberFormat="1" applyFont="1" applyBorder="1"/>
    <xf numFmtId="164" fontId="7" fillId="0" borderId="1" xfId="0" applyNumberFormat="1" applyFont="1" applyBorder="1"/>
    <xf numFmtId="166" fontId="5" fillId="0" borderId="1" xfId="0" applyNumberFormat="1" applyFont="1" applyBorder="1"/>
    <xf numFmtId="0" fontId="5" fillId="0" borderId="0" xfId="0" applyFont="1"/>
    <xf numFmtId="9" fontId="5" fillId="0" borderId="1" xfId="3" applyFont="1" applyBorder="1"/>
    <xf numFmtId="164" fontId="0" fillId="0" borderId="0" xfId="3" applyNumberFormat="1" applyFont="1"/>
    <xf numFmtId="0" fontId="3" fillId="0" borderId="1" xfId="0" applyFont="1" applyBorder="1" applyAlignment="1">
      <alignment horizontal="left"/>
    </xf>
    <xf numFmtId="0" fontId="3" fillId="0" borderId="1" xfId="0" applyFont="1" applyBorder="1" applyAlignment="1">
      <alignment horizontal="center"/>
    </xf>
    <xf numFmtId="3" fontId="3" fillId="0" borderId="0" xfId="0" applyNumberFormat="1" applyFont="1"/>
    <xf numFmtId="0" fontId="17" fillId="7" borderId="1" xfId="0" applyFont="1" applyFill="1" applyBorder="1"/>
    <xf numFmtId="0" fontId="3" fillId="2" borderId="1" xfId="0" applyFont="1" applyFill="1" applyBorder="1" applyAlignment="1">
      <alignment horizontal="center"/>
    </xf>
    <xf numFmtId="0" fontId="7" fillId="2" borderId="1" xfId="0" applyFont="1" applyFill="1" applyBorder="1" applyAlignment="1">
      <alignment horizontal="right"/>
    </xf>
    <xf numFmtId="9" fontId="7" fillId="0" borderId="1" xfId="3" applyFont="1" applyFill="1" applyBorder="1" applyAlignment="1">
      <alignment horizontal="right"/>
    </xf>
    <xf numFmtId="3" fontId="17" fillId="0" borderId="1" xfId="0" applyNumberFormat="1" applyFont="1" applyBorder="1"/>
    <xf numFmtId="0" fontId="3" fillId="0" borderId="0" xfId="0" applyFont="1" applyFill="1" applyBorder="1"/>
    <xf numFmtId="3" fontId="0" fillId="0" borderId="1" xfId="0" applyNumberFormat="1" applyFont="1" applyBorder="1"/>
    <xf numFmtId="166" fontId="1" fillId="0" borderId="1" xfId="3" applyNumberFormat="1" applyFont="1" applyBorder="1"/>
    <xf numFmtId="6" fontId="5" fillId="0" borderId="1" xfId="0" applyNumberFormat="1" applyFont="1" applyBorder="1"/>
    <xf numFmtId="0" fontId="7" fillId="2" borderId="1" xfId="0" applyFont="1" applyFill="1" applyBorder="1" applyAlignment="1">
      <alignment horizontal="center" vertical="center" wrapText="1"/>
    </xf>
    <xf numFmtId="9" fontId="7" fillId="0" borderId="1" xfId="3" applyFont="1" applyBorder="1"/>
    <xf numFmtId="0" fontId="5" fillId="3" borderId="1" xfId="0" applyFont="1" applyFill="1" applyBorder="1" applyAlignment="1">
      <alignment horizontal="center"/>
    </xf>
    <xf numFmtId="0" fontId="20" fillId="0" borderId="0" xfId="0" applyFont="1"/>
    <xf numFmtId="0" fontId="7" fillId="2" borderId="1" xfId="0" applyFont="1" applyFill="1" applyBorder="1" applyAlignment="1">
      <alignment horizontal="center" wrapText="1"/>
    </xf>
    <xf numFmtId="6" fontId="0" fillId="0" borderId="0" xfId="0" applyNumberFormat="1"/>
    <xf numFmtId="0" fontId="0" fillId="0" borderId="0" xfId="0" applyFill="1" applyBorder="1"/>
    <xf numFmtId="0" fontId="0" fillId="0" borderId="0" xfId="0"/>
    <xf numFmtId="0" fontId="0" fillId="0" borderId="0" xfId="0" applyFont="1"/>
    <xf numFmtId="0" fontId="0" fillId="0" borderId="1" xfId="0" applyFill="1" applyBorder="1" applyAlignment="1">
      <alignment horizontal="right"/>
    </xf>
    <xf numFmtId="14" fontId="0" fillId="0" borderId="1" xfId="0" applyNumberFormat="1" applyFill="1" applyBorder="1" applyAlignment="1">
      <alignment horizontal="right"/>
    </xf>
    <xf numFmtId="0" fontId="3" fillId="0" borderId="0" xfId="0" quotePrefix="1" applyFont="1" applyFill="1" applyBorder="1" applyAlignment="1">
      <alignment horizontal="center"/>
    </xf>
    <xf numFmtId="0" fontId="3" fillId="0" borderId="0" xfId="0" applyFont="1" applyFill="1" applyBorder="1" applyAlignment="1">
      <alignment horizontal="center"/>
    </xf>
    <xf numFmtId="166" fontId="5" fillId="0" borderId="0" xfId="3" applyNumberFormat="1" applyFont="1" applyFill="1" applyBorder="1"/>
    <xf numFmtId="0" fontId="0" fillId="0" borderId="0" xfId="0" applyFill="1" applyBorder="1" applyAlignment="1">
      <alignment horizontal="center"/>
    </xf>
    <xf numFmtId="166" fontId="0" fillId="0" borderId="0" xfId="0" applyNumberFormat="1" applyFill="1" applyBorder="1"/>
    <xf numFmtId="0" fontId="7" fillId="2" borderId="1" xfId="0" applyFont="1" applyFill="1" applyBorder="1"/>
    <xf numFmtId="0" fontId="7" fillId="2" borderId="1" xfId="0" applyFont="1" applyFill="1" applyBorder="1" applyAlignment="1">
      <alignment horizontal="center"/>
    </xf>
    <xf numFmtId="0" fontId="7" fillId="2" borderId="6" xfId="0" applyFont="1" applyFill="1" applyBorder="1" applyAlignment="1">
      <alignment horizontal="center"/>
    </xf>
    <xf numFmtId="166" fontId="5" fillId="0" borderId="0" xfId="0" applyNumberFormat="1" applyFont="1"/>
    <xf numFmtId="0" fontId="5" fillId="0" borderId="0" xfId="0" applyFont="1" applyAlignment="1">
      <alignment horizontal="center"/>
    </xf>
    <xf numFmtId="3" fontId="0" fillId="3" borderId="1" xfId="0" applyNumberFormat="1" applyFont="1" applyFill="1" applyBorder="1"/>
    <xf numFmtId="3" fontId="0" fillId="0" borderId="1" xfId="0" applyNumberFormat="1" applyFont="1" applyFill="1" applyBorder="1"/>
    <xf numFmtId="0" fontId="5" fillId="0" borderId="0" xfId="0" applyFont="1" applyAlignment="1"/>
    <xf numFmtId="164" fontId="0" fillId="0" borderId="1" xfId="0" applyNumberFormat="1" applyFont="1" applyBorder="1"/>
    <xf numFmtId="164" fontId="3" fillId="0" borderId="1" xfId="0" applyNumberFormat="1" applyFont="1" applyBorder="1" applyAlignment="1">
      <alignment horizontal="center" vertical="center"/>
    </xf>
    <xf numFmtId="0" fontId="3" fillId="3" borderId="1" xfId="0" applyFont="1" applyFill="1" applyBorder="1" applyAlignment="1">
      <alignment horizontal="center" wrapText="1"/>
    </xf>
    <xf numFmtId="0" fontId="3" fillId="0" borderId="1" xfId="0" applyFont="1" applyBorder="1" applyAlignment="1">
      <alignment horizontal="left" wrapText="1"/>
    </xf>
    <xf numFmtId="0" fontId="0" fillId="0" borderId="1" xfId="0" applyFont="1" applyBorder="1"/>
    <xf numFmtId="0" fontId="9" fillId="0" borderId="0" xfId="0" applyFont="1" applyAlignment="1">
      <alignment vertical="center"/>
    </xf>
    <xf numFmtId="0" fontId="0" fillId="0" borderId="0" xfId="0" applyAlignment="1"/>
    <xf numFmtId="0" fontId="0" fillId="0" borderId="0" xfId="0"/>
    <xf numFmtId="0" fontId="11" fillId="0" borderId="1" xfId="0" applyFont="1" applyFill="1" applyBorder="1" applyAlignment="1">
      <alignment horizontal="left" vertical="top" wrapText="1"/>
    </xf>
    <xf numFmtId="0" fontId="3" fillId="0" borderId="0" xfId="0" applyFont="1" applyFill="1"/>
    <xf numFmtId="0" fontId="9" fillId="0" borderId="0" xfId="0" applyFont="1" applyAlignment="1">
      <alignment vertical="top" wrapText="1"/>
    </xf>
    <xf numFmtId="0" fontId="5" fillId="3" borderId="1" xfId="0" applyFont="1" applyFill="1" applyBorder="1"/>
    <xf numFmtId="49" fontId="15" fillId="0" borderId="0" xfId="0" quotePrefix="1" applyNumberFormat="1" applyFont="1" applyAlignment="1">
      <alignment horizontal="center"/>
    </xf>
    <xf numFmtId="0" fontId="3" fillId="2" borderId="1" xfId="0" applyFont="1" applyFill="1" applyBorder="1" applyAlignment="1">
      <alignment horizontal="center"/>
    </xf>
    <xf numFmtId="171" fontId="0" fillId="0" borderId="0" xfId="0" applyNumberFormat="1"/>
    <xf numFmtId="0" fontId="3" fillId="0" borderId="1" xfId="0" applyFont="1" applyFill="1" applyBorder="1"/>
    <xf numFmtId="0" fontId="19" fillId="9" borderId="1" xfId="0" applyFont="1" applyFill="1" applyBorder="1" applyAlignment="1">
      <alignment horizontal="center"/>
    </xf>
    <xf numFmtId="0" fontId="17" fillId="0" borderId="0" xfId="0" applyFont="1"/>
    <xf numFmtId="0" fontId="17" fillId="0" borderId="1" xfId="0" applyFont="1" applyBorder="1" applyAlignment="1">
      <alignment horizontal="left"/>
    </xf>
    <xf numFmtId="6" fontId="17" fillId="0" borderId="1" xfId="0" applyNumberFormat="1" applyFont="1" applyBorder="1" applyAlignment="1">
      <alignment horizontal="right"/>
    </xf>
    <xf numFmtId="0" fontId="17" fillId="0" borderId="0" xfId="0" applyFont="1" applyAlignment="1">
      <alignment horizontal="right"/>
    </xf>
    <xf numFmtId="0" fontId="22" fillId="0" borderId="0" xfId="0" applyFont="1" applyAlignment="1">
      <alignment vertical="top" wrapText="1"/>
    </xf>
    <xf numFmtId="0" fontId="6" fillId="0" borderId="1" xfId="0" applyFont="1" applyBorder="1"/>
    <xf numFmtId="0" fontId="7" fillId="0" borderId="0" xfId="0" applyFont="1"/>
    <xf numFmtId="10" fontId="5" fillId="0" borderId="1" xfId="7" applyNumberFormat="1" applyFont="1" applyBorder="1"/>
    <xf numFmtId="0" fontId="4" fillId="2" borderId="1" xfId="0" applyFont="1" applyFill="1" applyBorder="1" applyAlignment="1">
      <alignment horizontal="left"/>
    </xf>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xf numFmtId="0" fontId="6" fillId="3" borderId="3" xfId="0" applyFont="1" applyFill="1" applyBorder="1"/>
    <xf numFmtId="0" fontId="6" fillId="3" borderId="4" xfId="0" applyFont="1" applyFill="1" applyBorder="1"/>
    <xf numFmtId="0" fontId="2" fillId="3" borderId="1" xfId="0" applyFont="1" applyFill="1" applyBorder="1"/>
    <xf numFmtId="0" fontId="7" fillId="3" borderId="2" xfId="0" applyFont="1" applyFill="1" applyBorder="1"/>
    <xf numFmtId="0" fontId="7" fillId="3" borderId="3" xfId="0" applyFont="1" applyFill="1" applyBorder="1"/>
    <xf numFmtId="3" fontId="5" fillId="0" borderId="1" xfId="0" applyNumberFormat="1" applyFont="1" applyBorder="1"/>
    <xf numFmtId="0" fontId="7" fillId="3" borderId="1" xfId="0" applyFont="1" applyFill="1" applyBorder="1"/>
    <xf numFmtId="3" fontId="7" fillId="3" borderId="1" xfId="0" applyNumberFormat="1" applyFont="1" applyFill="1" applyBorder="1"/>
    <xf numFmtId="0" fontId="7" fillId="2" borderId="6" xfId="0" applyFont="1" applyFill="1" applyBorder="1" applyAlignment="1">
      <alignment vertic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3" fontId="5" fillId="0" borderId="1" xfId="0" applyNumberFormat="1" applyFont="1" applyFill="1" applyBorder="1"/>
    <xf numFmtId="3" fontId="5" fillId="3" borderId="1" xfId="0" applyNumberFormat="1" applyFont="1" applyFill="1" applyBorder="1"/>
    <xf numFmtId="0" fontId="3" fillId="10" borderId="1" xfId="0" applyFont="1" applyFill="1" applyBorder="1"/>
    <xf numFmtId="0" fontId="7" fillId="9" borderId="1" xfId="0" applyFont="1" applyFill="1" applyBorder="1" applyAlignment="1">
      <alignment horizontal="center" wrapText="1"/>
    </xf>
    <xf numFmtId="167" fontId="0" fillId="0" borderId="0" xfId="1" applyNumberFormat="1" applyFont="1" applyFill="1" applyBorder="1" applyAlignment="1">
      <alignment horizontal="center"/>
    </xf>
    <xf numFmtId="0" fontId="3" fillId="0" borderId="0" xfId="0" applyFont="1" applyAlignment="1">
      <alignment horizontal="center" wrapText="1"/>
    </xf>
    <xf numFmtId="0" fontId="19" fillId="0" borderId="1" xfId="0" applyFont="1" applyBorder="1" applyAlignment="1">
      <alignment horizontal="center"/>
    </xf>
    <xf numFmtId="167" fontId="3" fillId="0" borderId="0" xfId="1" applyNumberFormat="1" applyFont="1" applyFill="1" applyBorder="1" applyAlignment="1">
      <alignment horizontal="center"/>
    </xf>
    <xf numFmtId="0" fontId="3" fillId="0" borderId="0" xfId="0" applyFont="1" applyAlignment="1">
      <alignment vertical="center"/>
    </xf>
    <xf numFmtId="0" fontId="19" fillId="0" borderId="1" xfId="0" applyFont="1" applyBorder="1" applyAlignment="1">
      <alignment horizontal="center" wrapText="1"/>
    </xf>
    <xf numFmtId="0" fontId="17" fillId="0" borderId="1" xfId="0" applyFont="1" applyBorder="1" applyAlignment="1">
      <alignment wrapText="1"/>
    </xf>
    <xf numFmtId="3" fontId="17" fillId="0" borderId="1" xfId="0" applyNumberFormat="1" applyFont="1" applyBorder="1" applyAlignment="1">
      <alignment wrapText="1"/>
    </xf>
    <xf numFmtId="0" fontId="17" fillId="0" borderId="2" xfId="0" applyFont="1" applyBorder="1" applyAlignment="1">
      <alignment wrapText="1"/>
    </xf>
    <xf numFmtId="0" fontId="19" fillId="12" borderId="1" xfId="0" applyFont="1" applyFill="1" applyBorder="1" applyAlignment="1">
      <alignment horizontal="center"/>
    </xf>
    <xf numFmtId="0" fontId="17" fillId="0" borderId="1" xfId="0" applyFont="1" applyBorder="1"/>
    <xf numFmtId="0" fontId="0" fillId="6" borderId="1" xfId="0" applyFill="1" applyBorder="1" applyAlignment="1">
      <alignment horizontal="left"/>
    </xf>
    <xf numFmtId="0" fontId="3" fillId="2" borderId="1" xfId="0" applyFont="1" applyFill="1" applyBorder="1" applyAlignment="1">
      <alignment horizontal="center"/>
    </xf>
    <xf numFmtId="0" fontId="23" fillId="0" borderId="0" xfId="0" applyFont="1"/>
    <xf numFmtId="0" fontId="24" fillId="9" borderId="1" xfId="0" applyFont="1" applyFill="1" applyBorder="1" applyAlignment="1">
      <alignment horizontal="center"/>
    </xf>
    <xf numFmtId="0" fontId="24" fillId="9" borderId="1" xfId="0" applyFont="1" applyFill="1" applyBorder="1" applyAlignment="1">
      <alignment horizontal="center" wrapText="1"/>
    </xf>
    <xf numFmtId="0" fontId="24" fillId="0" borderId="1" xfId="0" applyFont="1" applyBorder="1" applyAlignment="1">
      <alignment wrapText="1"/>
    </xf>
    <xf numFmtId="0" fontId="24" fillId="0" borderId="2" xfId="0" applyFont="1" applyBorder="1"/>
    <xf numFmtId="3" fontId="23" fillId="0" borderId="1" xfId="0" applyNumberFormat="1" applyFont="1" applyBorder="1"/>
    <xf numFmtId="165" fontId="23" fillId="0" borderId="1" xfId="2" applyNumberFormat="1" applyFont="1" applyFill="1" applyBorder="1"/>
    <xf numFmtId="0" fontId="23" fillId="0" borderId="1" xfId="0" applyFont="1" applyBorder="1"/>
    <xf numFmtId="0" fontId="25" fillId="0" borderId="2" xfId="0" applyFont="1" applyBorder="1"/>
    <xf numFmtId="3" fontId="26" fillId="0" borderId="1" xfId="0" applyNumberFormat="1" applyFont="1" applyBorder="1"/>
    <xf numFmtId="165" fontId="26" fillId="0" borderId="1" xfId="2" applyNumberFormat="1" applyFont="1" applyFill="1" applyBorder="1"/>
    <xf numFmtId="0" fontId="25" fillId="0" borderId="2" xfId="0" applyFont="1" applyBorder="1" applyAlignment="1">
      <alignment horizontal="left"/>
    </xf>
    <xf numFmtId="172" fontId="17" fillId="0" borderId="1" xfId="0" applyNumberFormat="1" applyFont="1" applyBorder="1" applyAlignment="1">
      <alignment horizontal="right"/>
    </xf>
    <xf numFmtId="172" fontId="0" fillId="0" borderId="1" xfId="0" applyNumberFormat="1" applyBorder="1"/>
    <xf numFmtId="0" fontId="3" fillId="2" borderId="1" xfId="0" applyFont="1" applyFill="1" applyBorder="1" applyAlignment="1">
      <alignment horizontal="center"/>
    </xf>
    <xf numFmtId="6" fontId="5" fillId="0" borderId="1" xfId="0" applyNumberFormat="1" applyFont="1" applyBorder="1" applyAlignment="1">
      <alignment horizontal="right" vertical="center"/>
    </xf>
    <xf numFmtId="0" fontId="3" fillId="2" borderId="1" xfId="0" applyFont="1" applyFill="1" applyBorder="1" applyAlignment="1">
      <alignment horizontal="center"/>
    </xf>
    <xf numFmtId="2" fontId="19" fillId="0" borderId="1" xfId="0" applyNumberFormat="1" applyFont="1" applyBorder="1"/>
    <xf numFmtId="2" fontId="17" fillId="0" borderId="1" xfId="0" applyNumberFormat="1" applyFont="1" applyBorder="1"/>
    <xf numFmtId="0" fontId="3" fillId="2" borderId="1" xfId="0" applyFont="1" applyFill="1" applyBorder="1"/>
    <xf numFmtId="0" fontId="3"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wrapText="1"/>
    </xf>
    <xf numFmtId="0" fontId="0" fillId="6" borderId="1" xfId="0" applyFill="1" applyBorder="1" applyAlignment="1">
      <alignment horizont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5" fillId="7" borderId="1" xfId="0" applyFont="1" applyFill="1" applyBorder="1"/>
    <xf numFmtId="164" fontId="0" fillId="0" borderId="1" xfId="1" applyNumberFormat="1" applyFont="1" applyFill="1" applyBorder="1"/>
    <xf numFmtId="165" fontId="3" fillId="2" borderId="1" xfId="2" applyNumberFormat="1" applyFont="1" applyFill="1" applyBorder="1" applyAlignment="1">
      <alignment horizontal="left" wrapText="1"/>
    </xf>
    <xf numFmtId="0" fontId="3" fillId="2" borderId="1" xfId="0" applyFont="1" applyFill="1" applyBorder="1" applyAlignment="1">
      <alignment horizontal="left" wrapText="1"/>
    </xf>
    <xf numFmtId="0" fontId="3" fillId="14" borderId="1" xfId="0" applyFont="1" applyFill="1" applyBorder="1" applyAlignment="1">
      <alignment horizontal="right"/>
    </xf>
    <xf numFmtId="9" fontId="5" fillId="14" borderId="1" xfId="3" applyFont="1" applyFill="1" applyBorder="1" applyAlignment="1">
      <alignment horizontal="right"/>
    </xf>
    <xf numFmtId="166" fontId="0" fillId="0" borderId="1" xfId="0" applyNumberFormat="1" applyBorder="1"/>
    <xf numFmtId="0" fontId="0" fillId="0" borderId="0" xfId="0"/>
    <xf numFmtId="3" fontId="0" fillId="0" borderId="0" xfId="0" applyNumberFormat="1" applyAlignment="1"/>
    <xf numFmtId="3" fontId="0" fillId="0" borderId="0" xfId="0" applyNumberFormat="1"/>
    <xf numFmtId="167" fontId="5" fillId="0" borderId="1" xfId="1" applyNumberFormat="1" applyFont="1" applyBorder="1" applyAlignment="1">
      <alignment horizontal="right"/>
    </xf>
    <xf numFmtId="0" fontId="3" fillId="10" borderId="1" xfId="0" applyFont="1" applyFill="1" applyBorder="1" applyAlignment="1">
      <alignment horizontal="center" vertical="center" wrapText="1"/>
    </xf>
    <xf numFmtId="0" fontId="3" fillId="10" borderId="1" xfId="0" applyFont="1" applyFill="1" applyBorder="1" applyAlignment="1">
      <alignment vertical="center"/>
    </xf>
    <xf numFmtId="0" fontId="7" fillId="10" borderId="1" xfId="0" applyFont="1" applyFill="1" applyBorder="1" applyAlignment="1">
      <alignment horizontal="center" vertical="center" wrapText="1"/>
    </xf>
    <xf numFmtId="44" fontId="3" fillId="2" borderId="1" xfId="2" applyFont="1" applyFill="1" applyBorder="1"/>
    <xf numFmtId="166" fontId="0" fillId="0" borderId="1" xfId="3" applyNumberFormat="1" applyFont="1" applyBorder="1"/>
    <xf numFmtId="3" fontId="3" fillId="0" borderId="1" xfId="0" applyNumberFormat="1" applyFont="1" applyBorder="1" applyAlignment="1">
      <alignment horizontal="center" vertical="center"/>
    </xf>
    <xf numFmtId="0" fontId="0" fillId="0" borderId="0" xfId="0" applyAlignment="1">
      <alignment wrapText="1"/>
    </xf>
    <xf numFmtId="3" fontId="5" fillId="0" borderId="1" xfId="0" applyNumberFormat="1" applyFont="1" applyBorder="1" applyAlignment="1">
      <alignment wrapText="1"/>
    </xf>
    <xf numFmtId="0" fontId="17" fillId="0" borderId="1" xfId="0" applyFont="1" applyFill="1" applyBorder="1"/>
    <xf numFmtId="0" fontId="7" fillId="0" borderId="1" xfId="0" applyFont="1" applyBorder="1" applyAlignment="1">
      <alignment wrapText="1"/>
    </xf>
    <xf numFmtId="0" fontId="21" fillId="0" borderId="2" xfId="0" applyFont="1" applyBorder="1"/>
    <xf numFmtId="3" fontId="21" fillId="0" borderId="1" xfId="0" applyNumberFormat="1" applyFont="1" applyBorder="1"/>
    <xf numFmtId="165" fontId="21" fillId="0" borderId="1" xfId="2" applyNumberFormat="1" applyFont="1" applyFill="1" applyBorder="1"/>
    <xf numFmtId="0" fontId="3" fillId="0" borderId="1" xfId="0" applyFont="1" applyBorder="1" applyAlignment="1">
      <alignment wrapText="1"/>
    </xf>
    <xf numFmtId="9" fontId="3" fillId="0" borderId="1" xfId="0" applyNumberFormat="1" applyFont="1" applyBorder="1" applyAlignment="1">
      <alignment wrapText="1"/>
    </xf>
    <xf numFmtId="0" fontId="0" fillId="0" borderId="1" xfId="0" applyBorder="1" applyAlignment="1">
      <alignment wrapText="1"/>
    </xf>
    <xf numFmtId="9" fontId="0" fillId="0" borderId="1" xfId="0" applyNumberFormat="1" applyBorder="1" applyAlignment="1">
      <alignment wrapText="1"/>
    </xf>
    <xf numFmtId="165" fontId="3" fillId="0" borderId="1" xfId="0" applyNumberFormat="1" applyFont="1" applyBorder="1"/>
    <xf numFmtId="165" fontId="0" fillId="0" borderId="1" xfId="0" applyNumberFormat="1" applyFont="1" applyBorder="1"/>
    <xf numFmtId="0" fontId="3" fillId="0" borderId="1" xfId="0" applyFont="1" applyBorder="1" applyAlignment="1"/>
    <xf numFmtId="0" fontId="3" fillId="3" borderId="1" xfId="0" applyFont="1" applyFill="1" applyBorder="1" applyAlignment="1">
      <alignment horizontal="left"/>
    </xf>
    <xf numFmtId="0" fontId="3" fillId="2" borderId="1" xfId="0" applyFont="1" applyFill="1" applyBorder="1" applyAlignment="1">
      <alignment horizontal="center"/>
    </xf>
    <xf numFmtId="0" fontId="3" fillId="2" borderId="1" xfId="0" applyFont="1" applyFill="1" applyBorder="1"/>
    <xf numFmtId="0" fontId="9" fillId="0" borderId="0" xfId="0" applyFont="1" applyFill="1" applyBorder="1" applyAlignment="1">
      <alignment horizontal="left"/>
    </xf>
    <xf numFmtId="0" fontId="3" fillId="0" borderId="1" xfId="0" applyFont="1" applyBorder="1" applyAlignment="1">
      <alignment horizontal="left" vertical="center"/>
    </xf>
    <xf numFmtId="0" fontId="3" fillId="0" borderId="0" xfId="0" applyFont="1" applyFill="1" applyBorder="1" applyAlignment="1">
      <alignment wrapText="1"/>
    </xf>
    <xf numFmtId="0" fontId="3" fillId="3" borderId="1" xfId="0" applyFont="1" applyFill="1" applyBorder="1" applyAlignment="1">
      <alignment horizontal="center"/>
    </xf>
    <xf numFmtId="3" fontId="0" fillId="0" borderId="0" xfId="0" applyNumberFormat="1" applyFont="1" applyFill="1" applyBorder="1"/>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168" fontId="11" fillId="3" borderId="1" xfId="0" applyNumberFormat="1" applyFont="1" applyFill="1" applyBorder="1" applyAlignment="1">
      <alignment horizontal="center" vertical="top" wrapText="1"/>
    </xf>
    <xf numFmtId="0" fontId="19" fillId="3" borderId="1" xfId="0" applyFont="1" applyFill="1" applyBorder="1" applyAlignment="1">
      <alignment wrapText="1"/>
    </xf>
    <xf numFmtId="0" fontId="19" fillId="3" borderId="1" xfId="0" applyFont="1" applyFill="1" applyBorder="1"/>
    <xf numFmtId="6" fontId="19" fillId="3" borderId="1" xfId="0" applyNumberFormat="1" applyFont="1" applyFill="1" applyBorder="1" applyAlignment="1">
      <alignment horizontal="right"/>
    </xf>
    <xf numFmtId="6" fontId="3" fillId="3" borderId="1" xfId="0" applyNumberFormat="1" applyFont="1" applyFill="1" applyBorder="1"/>
    <xf numFmtId="0" fontId="24" fillId="15" borderId="1" xfId="0" applyFont="1" applyFill="1" applyBorder="1" applyAlignment="1">
      <alignment horizontal="left"/>
    </xf>
    <xf numFmtId="0" fontId="24" fillId="15" borderId="2" xfId="0" applyFont="1" applyFill="1" applyBorder="1" applyAlignment="1">
      <alignment horizontal="center" wrapText="1"/>
    </xf>
    <xf numFmtId="3" fontId="24" fillId="15" borderId="1" xfId="0" applyNumberFormat="1" applyFont="1" applyFill="1" applyBorder="1" applyAlignment="1">
      <alignment horizontal="right"/>
    </xf>
    <xf numFmtId="165" fontId="24" fillId="15" borderId="1" xfId="2" applyNumberFormat="1" applyFont="1" applyFill="1" applyBorder="1" applyAlignment="1">
      <alignment horizontal="right"/>
    </xf>
    <xf numFmtId="164" fontId="3" fillId="3" borderId="1" xfId="0" applyNumberFormat="1" applyFont="1" applyFill="1" applyBorder="1"/>
    <xf numFmtId="9" fontId="3" fillId="3" borderId="1" xfId="3" applyFont="1" applyFill="1" applyBorder="1"/>
    <xf numFmtId="44" fontId="3" fillId="3" borderId="1" xfId="2" applyFont="1" applyFill="1" applyBorder="1"/>
    <xf numFmtId="3" fontId="19" fillId="3" borderId="1" xfId="0" applyNumberFormat="1" applyFont="1" applyFill="1" applyBorder="1"/>
    <xf numFmtId="9" fontId="7" fillId="3" borderId="1" xfId="3" applyFont="1" applyFill="1" applyBorder="1" applyAlignment="1">
      <alignment horizontal="right"/>
    </xf>
    <xf numFmtId="166" fontId="3" fillId="3" borderId="1" xfId="3" applyNumberFormat="1" applyFont="1" applyFill="1" applyBorder="1"/>
    <xf numFmtId="0" fontId="3" fillId="3" borderId="1" xfId="2" applyNumberFormat="1" applyFont="1" applyFill="1" applyBorder="1" applyAlignment="1">
      <alignment horizontal="right"/>
    </xf>
    <xf numFmtId="165" fontId="3" fillId="3" borderId="1" xfId="2" applyNumberFormat="1" applyFont="1" applyFill="1" applyBorder="1" applyAlignment="1">
      <alignment horizontal="right"/>
    </xf>
    <xf numFmtId="9" fontId="3" fillId="3" borderId="1" xfId="2" applyNumberFormat="1" applyFont="1" applyFill="1" applyBorder="1" applyAlignment="1">
      <alignment horizontal="right"/>
    </xf>
    <xf numFmtId="164" fontId="3" fillId="3" borderId="1" xfId="1" applyNumberFormat="1" applyFont="1" applyFill="1" applyBorder="1" applyAlignment="1">
      <alignment horizontal="right"/>
    </xf>
    <xf numFmtId="164" fontId="3" fillId="2" borderId="1" xfId="1" applyNumberFormat="1" applyFont="1" applyFill="1" applyBorder="1"/>
    <xf numFmtId="0" fontId="3" fillId="3" borderId="1" xfId="0" applyFont="1" applyFill="1" applyBorder="1" applyAlignment="1">
      <alignment horizontal="left" indent="2"/>
    </xf>
    <xf numFmtId="0" fontId="3" fillId="3" borderId="1" xfId="0" applyFont="1" applyFill="1" applyBorder="1" applyAlignment="1">
      <alignment horizontal="left"/>
    </xf>
    <xf numFmtId="0" fontId="4" fillId="2" borderId="1" xfId="0" applyFont="1" applyFill="1" applyBorder="1" applyAlignment="1">
      <alignment horizontal="left"/>
    </xf>
    <xf numFmtId="0" fontId="9" fillId="0" borderId="0" xfId="0" applyFont="1" applyAlignment="1">
      <alignment vertical="center"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3"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5" borderId="1" xfId="0" applyFont="1" applyFill="1" applyBorder="1" applyAlignment="1">
      <alignment horizontal="center"/>
    </xf>
    <xf numFmtId="0" fontId="7" fillId="2" borderId="1" xfId="0" applyFont="1" applyFill="1" applyBorder="1" applyAlignment="1">
      <alignment horizontal="center"/>
    </xf>
    <xf numFmtId="0" fontId="3" fillId="2" borderId="1" xfId="0" applyFont="1" applyFill="1" applyBorder="1" applyAlignment="1">
      <alignment horizontal="left"/>
    </xf>
    <xf numFmtId="0" fontId="7" fillId="2" borderId="1" xfId="0" applyFont="1" applyFill="1" applyBorder="1" applyAlignment="1">
      <alignment horizontal="left"/>
    </xf>
    <xf numFmtId="0" fontId="3" fillId="3" borderId="2" xfId="0" applyFont="1" applyFill="1" applyBorder="1"/>
    <xf numFmtId="0" fontId="3" fillId="3" borderId="3" xfId="0" applyFont="1" applyFill="1" applyBorder="1"/>
    <xf numFmtId="0" fontId="3" fillId="3" borderId="4" xfId="0" applyFont="1" applyFill="1" applyBorder="1"/>
    <xf numFmtId="0" fontId="3" fillId="10" borderId="1" xfId="0" applyFont="1" applyFill="1" applyBorder="1" applyAlignment="1">
      <alignment horizontal="center"/>
    </xf>
    <xf numFmtId="0" fontId="3" fillId="3" borderId="1" xfId="0" applyFont="1" applyFill="1" applyBorder="1"/>
    <xf numFmtId="0" fontId="9" fillId="0" borderId="0" xfId="0" applyFont="1" applyAlignment="1">
      <alignment wrapText="1"/>
    </xf>
    <xf numFmtId="0" fontId="3" fillId="0" borderId="1" xfId="0" applyFont="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0" borderId="1" xfId="0" applyFont="1" applyBorder="1" applyAlignment="1">
      <alignment horizontal="left" vertical="center"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9" fillId="11" borderId="5"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1" xfId="0" applyFont="1" applyFill="1" applyBorder="1" applyAlignment="1">
      <alignment horizontal="center"/>
    </xf>
    <xf numFmtId="0" fontId="19" fillId="11" borderId="2" xfId="0" applyFont="1" applyFill="1" applyBorder="1" applyAlignment="1">
      <alignment horizontal="center"/>
    </xf>
    <xf numFmtId="0" fontId="19" fillId="11" borderId="3" xfId="0" applyFont="1" applyFill="1" applyBorder="1" applyAlignment="1">
      <alignment horizontal="center"/>
    </xf>
    <xf numFmtId="0" fontId="19" fillId="11" borderId="4" xfId="0" applyFont="1" applyFill="1" applyBorder="1" applyAlignment="1">
      <alignment horizontal="center"/>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24" fillId="13" borderId="2" xfId="0" applyFont="1" applyFill="1" applyBorder="1" applyAlignment="1">
      <alignment horizontal="center"/>
    </xf>
    <xf numFmtId="0" fontId="24" fillId="13" borderId="4" xfId="0" applyFont="1" applyFill="1" applyBorder="1" applyAlignment="1">
      <alignment horizontal="center"/>
    </xf>
    <xf numFmtId="0" fontId="24" fillId="13" borderId="1" xfId="0" applyFont="1" applyFill="1" applyBorder="1" applyAlignment="1">
      <alignment horizontal="center"/>
    </xf>
    <xf numFmtId="0" fontId="22" fillId="0" borderId="0" xfId="0" applyFont="1" applyAlignment="1">
      <alignment vertical="top" wrapText="1"/>
    </xf>
  </cellXfs>
  <cellStyles count="14">
    <cellStyle name="Comma" xfId="1" builtinId="3"/>
    <cellStyle name="Comma 2" xfId="10" xr:uid="{A3D5CA48-43A8-4C0C-A605-0CD9C7C0ED2C}"/>
    <cellStyle name="Currency" xfId="2" builtinId="4"/>
    <cellStyle name="Currency 2" xfId="6" xr:uid="{A1B60835-27C3-44F1-8DA6-59CB6FD9A453}"/>
    <cellStyle name="Hyperlink" xfId="7" builtinId="8"/>
    <cellStyle name="Normal" xfId="0" builtinId="0"/>
    <cellStyle name="Normal 2" xfId="5" xr:uid="{D614AB41-9899-4FCE-A347-C928A247A478}"/>
    <cellStyle name="Normal 2 2" xfId="8" xr:uid="{C19EB013-306F-4F9A-ACA8-17E8FB2525A6}"/>
    <cellStyle name="Normal 3" xfId="4" xr:uid="{D5EE6AD1-0C88-4B43-91C6-289A31F2D49D}"/>
    <cellStyle name="Normal 3 2" xfId="11" xr:uid="{617829E0-22DB-4E0B-80F4-6EBB62F7763A}"/>
    <cellStyle name="Normal 4" xfId="13" xr:uid="{65E370F3-6853-4745-B3DB-DC120075B339}"/>
    <cellStyle name="Normal 5" xfId="9" xr:uid="{DF9CD1F0-B0A6-4D29-A0E9-BE2D8CEAE8E0}"/>
    <cellStyle name="Percent" xfId="3" builtinId="5"/>
    <cellStyle name="Percent 2" xfId="12" xr:uid="{4FAF1743-C144-40C1-8E9B-646926266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externalLink" Target="externalLinks/externalLink1.xml" Id="rId39" /><Relationship Type="http://schemas.openxmlformats.org/officeDocument/2006/relationships/worksheet" Target="worksheets/sheet21.xml" Id="rId21" /><Relationship Type="http://schemas.openxmlformats.org/officeDocument/2006/relationships/worksheet" Target="worksheets/sheet34.xml" Id="rId34" /><Relationship Type="http://schemas.openxmlformats.org/officeDocument/2006/relationships/sharedStrings" Target="sharedStrings.xml" Id="rId42"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styles" Target="styles.xml" Id="rId41"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32.xml" Id="rId32" /><Relationship Type="http://schemas.openxmlformats.org/officeDocument/2006/relationships/worksheet" Target="worksheets/sheet37.xml" Id="rId37" /><Relationship Type="http://schemas.openxmlformats.org/officeDocument/2006/relationships/theme" Target="theme/theme1.xml" Id="rId40"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36.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worksheet" Target="worksheets/sheet35.xml" Id="rId35" /><Relationship Type="http://schemas.openxmlformats.org/officeDocument/2006/relationships/calcChain" Target="calcChain.xml" Id="rId43"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33.xml" Id="rId33" /><Relationship Type="http://schemas.openxmlformats.org/officeDocument/2006/relationships/worksheet" Target="worksheets/sheet38.xml" Id="rId38"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990599</xdr:colOff>
      <xdr:row>8</xdr:row>
      <xdr:rowOff>148166</xdr:rowOff>
    </xdr:from>
    <xdr:to>
      <xdr:col>1</xdr:col>
      <xdr:colOff>2874432</xdr:colOff>
      <xdr:row>12</xdr:row>
      <xdr:rowOff>6774</xdr:rowOff>
    </xdr:to>
    <xdr:pic>
      <xdr:nvPicPr>
        <xdr:cNvPr id="2" name="Picture 1" descr="Montana Health Care Foundation - Sponsor Information on GrantForward |  Search for federal grants, foundation grants, and limited submission  opportunities">
          <a:extLst>
            <a:ext uri="{FF2B5EF4-FFF2-40B4-BE49-F238E27FC236}">
              <a16:creationId xmlns:a16="http://schemas.microsoft.com/office/drawing/2014/main" id="{CD556AF1-1750-4E37-8F82-42B6D7BFE7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6766" y="2290233"/>
          <a:ext cx="1883833" cy="5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1350434</xdr:colOff>
      <xdr:row>13</xdr:row>
      <xdr:rowOff>59266</xdr:rowOff>
    </xdr:from>
    <xdr:to>
      <xdr:col>1</xdr:col>
      <xdr:colOff>2517737</xdr:colOff>
      <xdr:row>17</xdr:row>
      <xdr:rowOff>165131</xdr:rowOff>
    </xdr:to>
    <xdr:pic>
      <xdr:nvPicPr>
        <xdr:cNvPr id="3" name="Picture 2" descr="manatt logo - Leveling the Playing Field">
          <a:extLst>
            <a:ext uri="{FF2B5EF4-FFF2-40B4-BE49-F238E27FC236}">
              <a16:creationId xmlns:a16="http://schemas.microsoft.com/office/drawing/2014/main" id="{D375D247-1B59-4631-A544-93E50571154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6601" y="3111499"/>
          <a:ext cx="1167303" cy="833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12</xdr:row>
      <xdr:rowOff>152400</xdr:rowOff>
    </xdr:from>
    <xdr:to>
      <xdr:col>25</xdr:col>
      <xdr:colOff>53340</xdr:colOff>
      <xdr:row>47</xdr:row>
      <xdr:rowOff>83060</xdr:rowOff>
    </xdr:to>
    <xdr:pic>
      <xdr:nvPicPr>
        <xdr:cNvPr id="2" name="Picture 1">
          <a:extLst>
            <a:ext uri="{FF2B5EF4-FFF2-40B4-BE49-F238E27FC236}">
              <a16:creationId xmlns:a16="http://schemas.microsoft.com/office/drawing/2014/main" id="{F4BE4D0C-C3C5-4377-BFE3-F1EADDD41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9740" y="2529840"/>
          <a:ext cx="10515600" cy="633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mt.ads\HHS\Shared\DIRD\OPCA\Eric%20H\MHF%20Grant\Manatt\PreventiveServiceUtilization\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_DashResults"/>
      <sheetName val="ManattResults"/>
      <sheetName val="fullManatt"/>
      <sheetName val="EPSDT_PTcheck"/>
      <sheetName val="Prev2019_countServices"/>
    </sheetNames>
    <sheetDataSet>
      <sheetData sheetId="0" refreshError="1"/>
      <sheetData sheetId="1" refreshError="1"/>
      <sheetData sheetId="2" refreshError="1"/>
      <sheetData sheetId="3" refreshError="1"/>
      <sheetData sheetId="4">
        <row r="1">
          <cell r="A1" t="str">
            <v>Preventive_Guideline</v>
          </cell>
          <cell r="B1" t="str">
            <v>Program</v>
          </cell>
          <cell r="C1" t="str">
            <v>Total</v>
          </cell>
          <cell r="D1" t="str">
            <v>Children</v>
          </cell>
          <cell r="E1" t="str">
            <v>Adults</v>
          </cell>
          <cell r="F1" t="str">
            <v>Seniors</v>
          </cell>
          <cell r="G1" t="str">
            <v>BlindDisabled</v>
          </cell>
        </row>
        <row r="2">
          <cell r="A2" t="str">
            <v>AAA Screening</v>
          </cell>
          <cell r="B2" t="str">
            <v>Expan</v>
          </cell>
          <cell r="C2">
            <v>5544</v>
          </cell>
          <cell r="D2">
            <v>0</v>
          </cell>
          <cell r="E2">
            <v>5544</v>
          </cell>
          <cell r="F2">
            <v>0</v>
          </cell>
          <cell r="G2">
            <v>0</v>
          </cell>
        </row>
        <row r="3">
          <cell r="A3" t="str">
            <v>AAA Screening</v>
          </cell>
          <cell r="B3" t="str">
            <v>HK Exp</v>
          </cell>
          <cell r="C3">
            <v>124</v>
          </cell>
          <cell r="D3">
            <v>108</v>
          </cell>
          <cell r="E3">
            <v>16</v>
          </cell>
          <cell r="F3">
            <v>0</v>
          </cell>
          <cell r="G3">
            <v>0</v>
          </cell>
        </row>
        <row r="4">
          <cell r="A4" t="str">
            <v>AAA Screening</v>
          </cell>
          <cell r="B4" t="str">
            <v>Medicaid</v>
          </cell>
          <cell r="C4">
            <v>4440</v>
          </cell>
          <cell r="D4">
            <v>2097</v>
          </cell>
          <cell r="E4">
            <v>2148</v>
          </cell>
          <cell r="F4">
            <v>195</v>
          </cell>
          <cell r="G4">
            <v>1109</v>
          </cell>
        </row>
        <row r="5">
          <cell r="A5" t="str">
            <v>AAA Screening</v>
          </cell>
          <cell r="B5" t="str">
            <v>QMBONLY</v>
          </cell>
          <cell r="C5">
            <v>1376</v>
          </cell>
          <cell r="D5">
            <v>0</v>
          </cell>
          <cell r="E5">
            <v>703</v>
          </cell>
          <cell r="F5">
            <v>673</v>
          </cell>
          <cell r="G5">
            <v>705</v>
          </cell>
        </row>
        <row r="6">
          <cell r="A6" t="str">
            <v>AAA Screening</v>
          </cell>
          <cell r="B6" t="str">
            <v>SEC9</v>
          </cell>
          <cell r="C6">
            <v>155</v>
          </cell>
          <cell r="D6">
            <v>0</v>
          </cell>
          <cell r="E6">
            <v>140</v>
          </cell>
          <cell r="F6">
            <v>15</v>
          </cell>
          <cell r="G6">
            <v>0</v>
          </cell>
        </row>
        <row r="7">
          <cell r="A7" t="str">
            <v>Alcohol Abuse</v>
          </cell>
          <cell r="B7" t="str">
            <v>CHIP</v>
          </cell>
          <cell r="C7">
            <v>1</v>
          </cell>
          <cell r="D7">
            <v>1</v>
          </cell>
          <cell r="E7">
            <v>0</v>
          </cell>
          <cell r="F7">
            <v>0</v>
          </cell>
          <cell r="G7">
            <v>0</v>
          </cell>
        </row>
        <row r="8">
          <cell r="A8" t="str">
            <v>Alcohol Abuse</v>
          </cell>
          <cell r="B8" t="str">
            <v>Expan</v>
          </cell>
          <cell r="C8">
            <v>992</v>
          </cell>
          <cell r="D8">
            <v>0</v>
          </cell>
          <cell r="E8">
            <v>992</v>
          </cell>
          <cell r="F8">
            <v>0</v>
          </cell>
          <cell r="G8">
            <v>0</v>
          </cell>
        </row>
        <row r="9">
          <cell r="A9" t="str">
            <v>Alcohol Abuse</v>
          </cell>
          <cell r="B9" t="str">
            <v>FP</v>
          </cell>
          <cell r="C9">
            <v>5</v>
          </cell>
          <cell r="D9">
            <v>0</v>
          </cell>
          <cell r="E9">
            <v>5</v>
          </cell>
          <cell r="F9">
            <v>0</v>
          </cell>
          <cell r="G9">
            <v>0</v>
          </cell>
        </row>
        <row r="10">
          <cell r="A10" t="str">
            <v>Alcohol Abuse</v>
          </cell>
          <cell r="B10" t="str">
            <v>HK Exp</v>
          </cell>
          <cell r="C10">
            <v>9</v>
          </cell>
          <cell r="D10">
            <v>8</v>
          </cell>
          <cell r="E10">
            <v>1</v>
          </cell>
          <cell r="F10">
            <v>0</v>
          </cell>
          <cell r="G10">
            <v>0</v>
          </cell>
        </row>
        <row r="11">
          <cell r="A11" t="str">
            <v>Alcohol Abuse</v>
          </cell>
          <cell r="B11" t="str">
            <v>Medicaid</v>
          </cell>
          <cell r="C11">
            <v>274</v>
          </cell>
          <cell r="D11">
            <v>51</v>
          </cell>
          <cell r="E11">
            <v>188</v>
          </cell>
          <cell r="F11">
            <v>35</v>
          </cell>
          <cell r="G11">
            <v>54</v>
          </cell>
        </row>
        <row r="12">
          <cell r="A12" t="str">
            <v>Alcohol Abuse</v>
          </cell>
          <cell r="B12" t="str">
            <v>QMBONLY</v>
          </cell>
          <cell r="C12">
            <v>46</v>
          </cell>
          <cell r="D12">
            <v>0</v>
          </cell>
          <cell r="E12">
            <v>23</v>
          </cell>
          <cell r="F12">
            <v>23</v>
          </cell>
          <cell r="G12">
            <v>24</v>
          </cell>
        </row>
        <row r="13">
          <cell r="A13" t="str">
            <v>Alcohol Abuse</v>
          </cell>
          <cell r="B13" t="str">
            <v>SEC9</v>
          </cell>
          <cell r="C13">
            <v>1</v>
          </cell>
          <cell r="D13">
            <v>0</v>
          </cell>
          <cell r="E13">
            <v>1</v>
          </cell>
          <cell r="F13">
            <v>0</v>
          </cell>
          <cell r="G13">
            <v>0</v>
          </cell>
        </row>
        <row r="14">
          <cell r="A14" t="str">
            <v>BRCA Risk Assessment/Counseling</v>
          </cell>
          <cell r="B14" t="str">
            <v>Expan</v>
          </cell>
          <cell r="C14">
            <v>4</v>
          </cell>
          <cell r="D14">
            <v>0</v>
          </cell>
          <cell r="E14">
            <v>4</v>
          </cell>
          <cell r="F14">
            <v>0</v>
          </cell>
          <cell r="G14">
            <v>0</v>
          </cell>
        </row>
        <row r="15">
          <cell r="A15" t="str">
            <v>BRCA Risk Assessment/Counseling</v>
          </cell>
          <cell r="B15" t="str">
            <v>Medicaid</v>
          </cell>
          <cell r="C15">
            <v>1</v>
          </cell>
          <cell r="D15">
            <v>0</v>
          </cell>
          <cell r="E15">
            <v>1</v>
          </cell>
          <cell r="F15">
            <v>0</v>
          </cell>
          <cell r="G15">
            <v>0</v>
          </cell>
        </row>
        <row r="16">
          <cell r="A16" t="str">
            <v>Breast Cancer Screening</v>
          </cell>
          <cell r="B16" t="str">
            <v>Expan</v>
          </cell>
          <cell r="C16">
            <v>7721</v>
          </cell>
          <cell r="D16">
            <v>0</v>
          </cell>
          <cell r="E16">
            <v>7721</v>
          </cell>
          <cell r="F16">
            <v>0</v>
          </cell>
          <cell r="G16">
            <v>0</v>
          </cell>
        </row>
        <row r="17">
          <cell r="A17" t="str">
            <v>Breast Cancer Screening</v>
          </cell>
          <cell r="B17" t="str">
            <v>Medicaid</v>
          </cell>
          <cell r="C17">
            <v>2302</v>
          </cell>
          <cell r="D17">
            <v>2</v>
          </cell>
          <cell r="E17">
            <v>2012</v>
          </cell>
          <cell r="F17">
            <v>288</v>
          </cell>
          <cell r="G17">
            <v>1273</v>
          </cell>
        </row>
        <row r="18">
          <cell r="A18" t="str">
            <v>Breast Cancer Screening</v>
          </cell>
          <cell r="B18" t="str">
            <v>QMBONLY</v>
          </cell>
          <cell r="C18">
            <v>2147</v>
          </cell>
          <cell r="D18">
            <v>0</v>
          </cell>
          <cell r="E18">
            <v>1171</v>
          </cell>
          <cell r="F18">
            <v>976</v>
          </cell>
          <cell r="G18">
            <v>1178</v>
          </cell>
        </row>
        <row r="19">
          <cell r="A19" t="str">
            <v>Breast Cancer Screening</v>
          </cell>
          <cell r="B19" t="str">
            <v>SEC9</v>
          </cell>
          <cell r="C19">
            <v>19</v>
          </cell>
          <cell r="D19">
            <v>0</v>
          </cell>
          <cell r="E19">
            <v>16</v>
          </cell>
          <cell r="F19">
            <v>3</v>
          </cell>
          <cell r="G19">
            <v>0</v>
          </cell>
        </row>
        <row r="20">
          <cell r="A20" t="str">
            <v>Cervical Cancer Screening</v>
          </cell>
          <cell r="B20" t="str">
            <v>CHIP</v>
          </cell>
          <cell r="C20">
            <v>1</v>
          </cell>
          <cell r="D20">
            <v>0</v>
          </cell>
          <cell r="E20">
            <v>1</v>
          </cell>
          <cell r="F20">
            <v>0</v>
          </cell>
          <cell r="G20">
            <v>0</v>
          </cell>
        </row>
        <row r="21">
          <cell r="A21" t="str">
            <v>Cervical Cancer Screening</v>
          </cell>
          <cell r="B21" t="str">
            <v>Expan</v>
          </cell>
          <cell r="C21">
            <v>12406</v>
          </cell>
          <cell r="D21">
            <v>0</v>
          </cell>
          <cell r="E21">
            <v>12406</v>
          </cell>
          <cell r="F21">
            <v>0</v>
          </cell>
          <cell r="G21">
            <v>0</v>
          </cell>
        </row>
        <row r="22">
          <cell r="A22" t="str">
            <v>Cervical Cancer Screening</v>
          </cell>
          <cell r="B22" t="str">
            <v>FP</v>
          </cell>
          <cell r="C22">
            <v>266</v>
          </cell>
          <cell r="D22">
            <v>0</v>
          </cell>
          <cell r="E22">
            <v>266</v>
          </cell>
          <cell r="F22">
            <v>0</v>
          </cell>
          <cell r="G22">
            <v>0</v>
          </cell>
        </row>
        <row r="23">
          <cell r="A23" t="str">
            <v>Cervical Cancer Screening</v>
          </cell>
          <cell r="B23" t="str">
            <v>HK Exp</v>
          </cell>
          <cell r="C23">
            <v>6</v>
          </cell>
          <cell r="D23">
            <v>3</v>
          </cell>
          <cell r="E23">
            <v>3</v>
          </cell>
          <cell r="F23">
            <v>0</v>
          </cell>
          <cell r="G23">
            <v>0</v>
          </cell>
        </row>
        <row r="24">
          <cell r="A24" t="str">
            <v>Cervical Cancer Screening</v>
          </cell>
          <cell r="B24" t="str">
            <v>Medicaid</v>
          </cell>
          <cell r="C24">
            <v>4471</v>
          </cell>
          <cell r="D24">
            <v>16</v>
          </cell>
          <cell r="E24">
            <v>4387</v>
          </cell>
          <cell r="F24">
            <v>68</v>
          </cell>
          <cell r="G24">
            <v>758</v>
          </cell>
        </row>
        <row r="25">
          <cell r="A25" t="str">
            <v>Cervical Cancer Screening</v>
          </cell>
          <cell r="B25" t="str">
            <v>QMBONLY</v>
          </cell>
          <cell r="C25">
            <v>710</v>
          </cell>
          <cell r="D25">
            <v>0</v>
          </cell>
          <cell r="E25">
            <v>609</v>
          </cell>
          <cell r="F25">
            <v>101</v>
          </cell>
          <cell r="G25">
            <v>610</v>
          </cell>
        </row>
        <row r="26">
          <cell r="A26" t="str">
            <v>Cervical Cancer Screening</v>
          </cell>
          <cell r="B26" t="str">
            <v>SEC9</v>
          </cell>
          <cell r="C26">
            <v>105</v>
          </cell>
          <cell r="D26">
            <v>0</v>
          </cell>
          <cell r="E26">
            <v>105</v>
          </cell>
          <cell r="F26">
            <v>0</v>
          </cell>
          <cell r="G26">
            <v>0</v>
          </cell>
        </row>
        <row r="27">
          <cell r="A27" t="str">
            <v>Cholesterol Screening</v>
          </cell>
          <cell r="B27" t="str">
            <v>CHIP</v>
          </cell>
          <cell r="C27">
            <v>4</v>
          </cell>
          <cell r="D27">
            <v>0</v>
          </cell>
          <cell r="E27">
            <v>4</v>
          </cell>
          <cell r="F27">
            <v>0</v>
          </cell>
          <cell r="G27">
            <v>0</v>
          </cell>
        </row>
        <row r="28">
          <cell r="A28" t="str">
            <v>Cholesterol Screening</v>
          </cell>
          <cell r="B28" t="str">
            <v>Expan</v>
          </cell>
          <cell r="C28">
            <v>19745</v>
          </cell>
          <cell r="D28">
            <v>0</v>
          </cell>
          <cell r="E28">
            <v>19745</v>
          </cell>
          <cell r="F28">
            <v>0</v>
          </cell>
          <cell r="G28">
            <v>0</v>
          </cell>
        </row>
        <row r="29">
          <cell r="A29" t="str">
            <v>Cholesterol Screening</v>
          </cell>
          <cell r="B29" t="str">
            <v>FP</v>
          </cell>
          <cell r="C29">
            <v>4</v>
          </cell>
          <cell r="D29">
            <v>0</v>
          </cell>
          <cell r="E29">
            <v>4</v>
          </cell>
          <cell r="F29">
            <v>0</v>
          </cell>
          <cell r="G29">
            <v>0</v>
          </cell>
        </row>
        <row r="30">
          <cell r="A30" t="str">
            <v>Cholesterol Screening</v>
          </cell>
          <cell r="B30" t="str">
            <v>HK Exp</v>
          </cell>
          <cell r="C30">
            <v>275</v>
          </cell>
          <cell r="D30">
            <v>254</v>
          </cell>
          <cell r="E30">
            <v>21</v>
          </cell>
          <cell r="F30">
            <v>0</v>
          </cell>
          <cell r="G30">
            <v>0</v>
          </cell>
        </row>
        <row r="31">
          <cell r="A31" t="str">
            <v>Cholesterol Screening</v>
          </cell>
          <cell r="B31" t="str">
            <v>MHSP</v>
          </cell>
          <cell r="C31">
            <v>2</v>
          </cell>
          <cell r="D31">
            <v>0</v>
          </cell>
          <cell r="E31">
            <v>2</v>
          </cell>
          <cell r="F31">
            <v>0</v>
          </cell>
          <cell r="G31">
            <v>0</v>
          </cell>
        </row>
        <row r="32">
          <cell r="A32" t="str">
            <v>Cholesterol Screening</v>
          </cell>
          <cell r="B32" t="str">
            <v>Medicaid</v>
          </cell>
          <cell r="C32">
            <v>10342</v>
          </cell>
          <cell r="D32">
            <v>3103</v>
          </cell>
          <cell r="E32">
            <v>6429</v>
          </cell>
          <cell r="F32">
            <v>810</v>
          </cell>
          <cell r="G32">
            <v>4233</v>
          </cell>
        </row>
        <row r="33">
          <cell r="A33" t="str">
            <v>Cholesterol Screening</v>
          </cell>
          <cell r="B33" t="str">
            <v>QMBONLY</v>
          </cell>
          <cell r="C33">
            <v>5268</v>
          </cell>
          <cell r="D33">
            <v>0</v>
          </cell>
          <cell r="E33">
            <v>2931</v>
          </cell>
          <cell r="F33">
            <v>2337</v>
          </cell>
          <cell r="G33">
            <v>2946</v>
          </cell>
        </row>
        <row r="34">
          <cell r="A34" t="str">
            <v>Cholesterol Screening</v>
          </cell>
          <cell r="B34" t="str">
            <v>SEC9</v>
          </cell>
          <cell r="C34">
            <v>1550</v>
          </cell>
          <cell r="D34">
            <v>11</v>
          </cell>
          <cell r="E34">
            <v>1416</v>
          </cell>
          <cell r="F34">
            <v>123</v>
          </cell>
          <cell r="G34">
            <v>0</v>
          </cell>
        </row>
        <row r="35">
          <cell r="A35" t="str">
            <v>Colorectal Cancer Screening</v>
          </cell>
          <cell r="B35" t="str">
            <v>Expan</v>
          </cell>
          <cell r="C35">
            <v>15074</v>
          </cell>
          <cell r="D35">
            <v>0</v>
          </cell>
          <cell r="E35">
            <v>15074</v>
          </cell>
          <cell r="F35">
            <v>0</v>
          </cell>
          <cell r="G35">
            <v>0</v>
          </cell>
        </row>
        <row r="36">
          <cell r="A36" t="str">
            <v>Colorectal Cancer Screening</v>
          </cell>
          <cell r="B36" t="str">
            <v>FP</v>
          </cell>
          <cell r="C36">
            <v>30</v>
          </cell>
          <cell r="D36">
            <v>0</v>
          </cell>
          <cell r="E36">
            <v>30</v>
          </cell>
          <cell r="F36">
            <v>0</v>
          </cell>
          <cell r="G36">
            <v>0</v>
          </cell>
        </row>
        <row r="37">
          <cell r="A37" t="str">
            <v>Colorectal Cancer Screening</v>
          </cell>
          <cell r="B37" t="str">
            <v>HK Exp</v>
          </cell>
          <cell r="C37">
            <v>174</v>
          </cell>
          <cell r="D37">
            <v>158</v>
          </cell>
          <cell r="E37">
            <v>16</v>
          </cell>
          <cell r="F37">
            <v>0</v>
          </cell>
          <cell r="G37">
            <v>0</v>
          </cell>
        </row>
        <row r="38">
          <cell r="A38" t="str">
            <v>Colorectal Cancer Screening</v>
          </cell>
          <cell r="B38" t="str">
            <v>Medicaid</v>
          </cell>
          <cell r="C38">
            <v>7148</v>
          </cell>
          <cell r="D38">
            <v>1872</v>
          </cell>
          <cell r="E38">
            <v>4684</v>
          </cell>
          <cell r="F38">
            <v>592</v>
          </cell>
          <cell r="G38">
            <v>2481</v>
          </cell>
        </row>
        <row r="39">
          <cell r="A39" t="str">
            <v>Colorectal Cancer Screening</v>
          </cell>
          <cell r="B39" t="str">
            <v>QMBONLY</v>
          </cell>
          <cell r="C39">
            <v>4265</v>
          </cell>
          <cell r="D39">
            <v>2</v>
          </cell>
          <cell r="E39">
            <v>2154</v>
          </cell>
          <cell r="F39">
            <v>2109</v>
          </cell>
          <cell r="G39">
            <v>2175</v>
          </cell>
        </row>
        <row r="40">
          <cell r="A40" t="str">
            <v>Colorectal Cancer Screening</v>
          </cell>
          <cell r="B40" t="str">
            <v>SEC9</v>
          </cell>
          <cell r="C40">
            <v>218</v>
          </cell>
          <cell r="D40">
            <v>0</v>
          </cell>
          <cell r="E40">
            <v>187</v>
          </cell>
          <cell r="F40">
            <v>31</v>
          </cell>
          <cell r="G40">
            <v>0</v>
          </cell>
        </row>
        <row r="41">
          <cell r="A41" t="str">
            <v>Dental Preventive</v>
          </cell>
          <cell r="B41" t="str">
            <v>CHIP</v>
          </cell>
          <cell r="C41">
            <v>81367</v>
          </cell>
          <cell r="D41">
            <v>79246</v>
          </cell>
          <cell r="E41">
            <v>2121</v>
          </cell>
          <cell r="F41">
            <v>0</v>
          </cell>
          <cell r="G41">
            <v>0</v>
          </cell>
        </row>
        <row r="42">
          <cell r="A42" t="str">
            <v>Dental Preventive</v>
          </cell>
          <cell r="B42" t="str">
            <v>Expan</v>
          </cell>
          <cell r="C42">
            <v>115884</v>
          </cell>
          <cell r="D42">
            <v>0</v>
          </cell>
          <cell r="E42">
            <v>115884</v>
          </cell>
          <cell r="F42">
            <v>0</v>
          </cell>
          <cell r="G42">
            <v>0</v>
          </cell>
        </row>
        <row r="43">
          <cell r="A43" t="str">
            <v>Dental Preventive</v>
          </cell>
          <cell r="B43" t="str">
            <v>HK Exp</v>
          </cell>
          <cell r="C43">
            <v>21527</v>
          </cell>
          <cell r="D43">
            <v>20574</v>
          </cell>
          <cell r="E43">
            <v>953</v>
          </cell>
          <cell r="F43">
            <v>0</v>
          </cell>
          <cell r="G43">
            <v>0</v>
          </cell>
        </row>
        <row r="44">
          <cell r="A44" t="str">
            <v>Dental Preventive</v>
          </cell>
          <cell r="B44" t="str">
            <v>Medicaid</v>
          </cell>
          <cell r="C44">
            <v>399581</v>
          </cell>
          <cell r="D44">
            <v>332473</v>
          </cell>
          <cell r="E44">
            <v>56788</v>
          </cell>
          <cell r="F44">
            <v>10320</v>
          </cell>
          <cell r="G44">
            <v>36860</v>
          </cell>
        </row>
        <row r="45">
          <cell r="A45" t="str">
            <v>Dental Preventive</v>
          </cell>
          <cell r="B45" t="str">
            <v>QMBONLY</v>
          </cell>
          <cell r="C45">
            <v>51</v>
          </cell>
          <cell r="D45">
            <v>0</v>
          </cell>
          <cell r="E45">
            <v>19</v>
          </cell>
          <cell r="F45">
            <v>32</v>
          </cell>
          <cell r="G45">
            <v>19</v>
          </cell>
        </row>
        <row r="46">
          <cell r="A46" t="str">
            <v>Dental Preventive</v>
          </cell>
          <cell r="B46" t="str">
            <v>SEC9</v>
          </cell>
          <cell r="C46">
            <v>790</v>
          </cell>
          <cell r="D46">
            <v>151</v>
          </cell>
          <cell r="E46">
            <v>617</v>
          </cell>
          <cell r="F46">
            <v>22</v>
          </cell>
          <cell r="G46">
            <v>0</v>
          </cell>
        </row>
        <row r="47">
          <cell r="A47" t="str">
            <v>Dental Preventive</v>
          </cell>
          <cell r="B47" t="str">
            <v>SLMBnQI</v>
          </cell>
          <cell r="C47">
            <v>1</v>
          </cell>
          <cell r="D47">
            <v>0</v>
          </cell>
          <cell r="E47">
            <v>1</v>
          </cell>
          <cell r="F47">
            <v>0</v>
          </cell>
          <cell r="G47">
            <v>0</v>
          </cell>
        </row>
        <row r="48">
          <cell r="A48" t="str">
            <v>Depression Screening</v>
          </cell>
          <cell r="B48" t="str">
            <v>Expan</v>
          </cell>
          <cell r="C48">
            <v>167</v>
          </cell>
          <cell r="D48">
            <v>0</v>
          </cell>
          <cell r="E48">
            <v>167</v>
          </cell>
          <cell r="F48">
            <v>0</v>
          </cell>
          <cell r="G48">
            <v>0</v>
          </cell>
        </row>
        <row r="49">
          <cell r="A49" t="str">
            <v>Depression Screening</v>
          </cell>
          <cell r="B49" t="str">
            <v>HK Exp</v>
          </cell>
          <cell r="C49">
            <v>11</v>
          </cell>
          <cell r="D49">
            <v>10</v>
          </cell>
          <cell r="E49">
            <v>1</v>
          </cell>
          <cell r="F49">
            <v>0</v>
          </cell>
          <cell r="G49">
            <v>0</v>
          </cell>
        </row>
        <row r="50">
          <cell r="A50" t="str">
            <v>Depression Screening</v>
          </cell>
          <cell r="B50" t="str">
            <v>Medicaid</v>
          </cell>
          <cell r="C50">
            <v>242</v>
          </cell>
          <cell r="D50">
            <v>82</v>
          </cell>
          <cell r="E50">
            <v>100</v>
          </cell>
          <cell r="F50">
            <v>60</v>
          </cell>
          <cell r="G50">
            <v>50</v>
          </cell>
        </row>
        <row r="51">
          <cell r="A51" t="str">
            <v>Depression Screening</v>
          </cell>
          <cell r="B51" t="str">
            <v>QMBONLY</v>
          </cell>
          <cell r="C51">
            <v>178</v>
          </cell>
          <cell r="D51">
            <v>0</v>
          </cell>
          <cell r="E51">
            <v>75</v>
          </cell>
          <cell r="F51">
            <v>103</v>
          </cell>
          <cell r="G51">
            <v>77</v>
          </cell>
        </row>
        <row r="52">
          <cell r="A52" t="str">
            <v>Diabetes Screening</v>
          </cell>
          <cell r="B52" t="str">
            <v>CHIP</v>
          </cell>
          <cell r="C52">
            <v>12</v>
          </cell>
          <cell r="D52">
            <v>8</v>
          </cell>
          <cell r="E52">
            <v>4</v>
          </cell>
          <cell r="F52">
            <v>0</v>
          </cell>
          <cell r="G52">
            <v>0</v>
          </cell>
        </row>
        <row r="53">
          <cell r="A53" t="str">
            <v>Diabetes Screening</v>
          </cell>
          <cell r="B53" t="str">
            <v>Expan</v>
          </cell>
          <cell r="C53">
            <v>20861</v>
          </cell>
          <cell r="D53">
            <v>0</v>
          </cell>
          <cell r="E53">
            <v>20861</v>
          </cell>
          <cell r="F53">
            <v>0</v>
          </cell>
          <cell r="G53">
            <v>0</v>
          </cell>
        </row>
        <row r="54">
          <cell r="A54" t="str">
            <v>Diabetes Screening</v>
          </cell>
          <cell r="B54" t="str">
            <v>FP</v>
          </cell>
          <cell r="C54">
            <v>4</v>
          </cell>
          <cell r="D54">
            <v>0</v>
          </cell>
          <cell r="E54">
            <v>4</v>
          </cell>
          <cell r="F54">
            <v>0</v>
          </cell>
          <cell r="G54">
            <v>0</v>
          </cell>
        </row>
        <row r="55">
          <cell r="A55" t="str">
            <v>Diabetes Screening</v>
          </cell>
          <cell r="B55" t="str">
            <v>HK Exp</v>
          </cell>
          <cell r="C55">
            <v>284</v>
          </cell>
          <cell r="D55">
            <v>251</v>
          </cell>
          <cell r="E55">
            <v>33</v>
          </cell>
          <cell r="F55">
            <v>0</v>
          </cell>
          <cell r="G55">
            <v>0</v>
          </cell>
        </row>
        <row r="56">
          <cell r="A56" t="str">
            <v>Diabetes Screening</v>
          </cell>
          <cell r="B56" t="str">
            <v>Medicaid</v>
          </cell>
          <cell r="C56">
            <v>15630</v>
          </cell>
          <cell r="D56">
            <v>3432</v>
          </cell>
          <cell r="E56">
            <v>10798</v>
          </cell>
          <cell r="F56">
            <v>1400</v>
          </cell>
          <cell r="G56">
            <v>5190</v>
          </cell>
        </row>
        <row r="57">
          <cell r="A57" t="str">
            <v>Diabetes Screening</v>
          </cell>
          <cell r="B57" t="str">
            <v>QMBONLY</v>
          </cell>
          <cell r="C57">
            <v>6821</v>
          </cell>
          <cell r="D57">
            <v>0</v>
          </cell>
          <cell r="E57">
            <v>3564</v>
          </cell>
          <cell r="F57">
            <v>3257</v>
          </cell>
          <cell r="G57">
            <v>3583</v>
          </cell>
        </row>
        <row r="58">
          <cell r="A58" t="str">
            <v>Diabetes Screening</v>
          </cell>
          <cell r="B58" t="str">
            <v>SEC9</v>
          </cell>
          <cell r="C58">
            <v>1141</v>
          </cell>
          <cell r="D58">
            <v>12</v>
          </cell>
          <cell r="E58">
            <v>1016</v>
          </cell>
          <cell r="F58">
            <v>113</v>
          </cell>
          <cell r="G58">
            <v>0</v>
          </cell>
        </row>
        <row r="59">
          <cell r="A59" t="str">
            <v>HIV Screening</v>
          </cell>
          <cell r="B59" t="str">
            <v>CHIP</v>
          </cell>
          <cell r="C59">
            <v>3</v>
          </cell>
          <cell r="D59">
            <v>1</v>
          </cell>
          <cell r="E59">
            <v>2</v>
          </cell>
          <cell r="F59">
            <v>0</v>
          </cell>
          <cell r="G59">
            <v>0</v>
          </cell>
        </row>
        <row r="60">
          <cell r="A60" t="str">
            <v>HIV Screening</v>
          </cell>
          <cell r="B60" t="str">
            <v>Expan</v>
          </cell>
          <cell r="C60">
            <v>4574</v>
          </cell>
          <cell r="D60">
            <v>0</v>
          </cell>
          <cell r="E60">
            <v>4574</v>
          </cell>
          <cell r="F60">
            <v>0</v>
          </cell>
          <cell r="G60">
            <v>0</v>
          </cell>
        </row>
        <row r="61">
          <cell r="A61" t="str">
            <v>HIV Screening</v>
          </cell>
          <cell r="B61" t="str">
            <v>FP</v>
          </cell>
          <cell r="C61">
            <v>24</v>
          </cell>
          <cell r="D61">
            <v>0</v>
          </cell>
          <cell r="E61">
            <v>24</v>
          </cell>
          <cell r="F61">
            <v>0</v>
          </cell>
          <cell r="G61">
            <v>0</v>
          </cell>
        </row>
        <row r="62">
          <cell r="A62" t="str">
            <v>HIV Screening</v>
          </cell>
          <cell r="B62" t="str">
            <v>HK Exp</v>
          </cell>
          <cell r="C62">
            <v>35</v>
          </cell>
          <cell r="D62">
            <v>24</v>
          </cell>
          <cell r="E62">
            <v>11</v>
          </cell>
          <cell r="F62">
            <v>0</v>
          </cell>
          <cell r="G62">
            <v>0</v>
          </cell>
        </row>
        <row r="63">
          <cell r="A63" t="str">
            <v>HIV Screening</v>
          </cell>
          <cell r="B63" t="str">
            <v>Medicaid</v>
          </cell>
          <cell r="C63">
            <v>2427</v>
          </cell>
          <cell r="D63">
            <v>399</v>
          </cell>
          <cell r="E63">
            <v>2010</v>
          </cell>
          <cell r="F63">
            <v>18</v>
          </cell>
          <cell r="G63">
            <v>275</v>
          </cell>
        </row>
        <row r="64">
          <cell r="A64" t="str">
            <v>HIV Screening</v>
          </cell>
          <cell r="B64" t="str">
            <v>QMBONLY</v>
          </cell>
          <cell r="C64">
            <v>148</v>
          </cell>
          <cell r="D64">
            <v>0</v>
          </cell>
          <cell r="E64">
            <v>133</v>
          </cell>
          <cell r="F64">
            <v>15</v>
          </cell>
          <cell r="G64">
            <v>133</v>
          </cell>
        </row>
        <row r="65">
          <cell r="A65" t="str">
            <v>HIV Screening</v>
          </cell>
          <cell r="B65" t="str">
            <v>SEC9</v>
          </cell>
          <cell r="C65">
            <v>17</v>
          </cell>
          <cell r="D65">
            <v>0</v>
          </cell>
          <cell r="E65">
            <v>15</v>
          </cell>
          <cell r="F65">
            <v>2</v>
          </cell>
          <cell r="G65">
            <v>0</v>
          </cell>
        </row>
        <row r="66">
          <cell r="A66" t="str">
            <v>Healthy Diet and Physical Activity Counseling to Prevent Cardiovascular Disease</v>
          </cell>
          <cell r="B66" t="str">
            <v>Expan</v>
          </cell>
          <cell r="C66">
            <v>394</v>
          </cell>
          <cell r="D66">
            <v>0</v>
          </cell>
          <cell r="E66">
            <v>394</v>
          </cell>
          <cell r="F66">
            <v>0</v>
          </cell>
          <cell r="G66">
            <v>0</v>
          </cell>
        </row>
        <row r="67">
          <cell r="A67" t="str">
            <v>Healthy Diet and Physical Activity Counseling to Prevent Cardiovascular Disease</v>
          </cell>
          <cell r="B67" t="str">
            <v>HK Exp</v>
          </cell>
          <cell r="C67">
            <v>94</v>
          </cell>
          <cell r="D67">
            <v>90</v>
          </cell>
          <cell r="E67">
            <v>4</v>
          </cell>
          <cell r="F67">
            <v>0</v>
          </cell>
          <cell r="G67">
            <v>0</v>
          </cell>
        </row>
        <row r="68">
          <cell r="A68" t="str">
            <v>Healthy Diet and Physical Activity Counseling to Prevent Cardiovascular Disease</v>
          </cell>
          <cell r="B68" t="str">
            <v>Medicaid</v>
          </cell>
          <cell r="C68">
            <v>2586</v>
          </cell>
          <cell r="D68">
            <v>2389</v>
          </cell>
          <cell r="E68">
            <v>183</v>
          </cell>
          <cell r="F68">
            <v>14</v>
          </cell>
          <cell r="G68">
            <v>396</v>
          </cell>
        </row>
        <row r="69">
          <cell r="A69" t="str">
            <v>Healthy Diet and Physical Activity Counseling to Prevent Cardiovascular Disease</v>
          </cell>
          <cell r="B69" t="str">
            <v>QMBONLY</v>
          </cell>
          <cell r="C69">
            <v>153</v>
          </cell>
          <cell r="D69">
            <v>0</v>
          </cell>
          <cell r="E69">
            <v>124</v>
          </cell>
          <cell r="F69">
            <v>29</v>
          </cell>
          <cell r="G69">
            <v>124</v>
          </cell>
        </row>
        <row r="70">
          <cell r="A70" t="str">
            <v>Hepatitis B Screening</v>
          </cell>
          <cell r="B70" t="str">
            <v>Expan</v>
          </cell>
          <cell r="C70">
            <v>6447</v>
          </cell>
          <cell r="D70">
            <v>0</v>
          </cell>
          <cell r="E70">
            <v>6447</v>
          </cell>
          <cell r="F70">
            <v>0</v>
          </cell>
          <cell r="G70">
            <v>0</v>
          </cell>
        </row>
        <row r="71">
          <cell r="A71" t="str">
            <v>Hepatitis B Screening</v>
          </cell>
          <cell r="B71" t="str">
            <v>FP</v>
          </cell>
          <cell r="C71">
            <v>4</v>
          </cell>
          <cell r="D71">
            <v>0</v>
          </cell>
          <cell r="E71">
            <v>4</v>
          </cell>
          <cell r="F71">
            <v>0</v>
          </cell>
          <cell r="G71">
            <v>0</v>
          </cell>
        </row>
        <row r="72">
          <cell r="A72" t="str">
            <v>Hepatitis B Screening</v>
          </cell>
          <cell r="B72" t="str">
            <v>HK Exp</v>
          </cell>
          <cell r="C72">
            <v>33</v>
          </cell>
          <cell r="D72">
            <v>22</v>
          </cell>
          <cell r="E72">
            <v>11</v>
          </cell>
          <cell r="F72">
            <v>0</v>
          </cell>
          <cell r="G72">
            <v>0</v>
          </cell>
        </row>
        <row r="73">
          <cell r="A73" t="str">
            <v>Hepatitis B Screening</v>
          </cell>
          <cell r="B73" t="str">
            <v>Medicaid</v>
          </cell>
          <cell r="C73">
            <v>3225</v>
          </cell>
          <cell r="D73">
            <v>375</v>
          </cell>
          <cell r="E73">
            <v>2672</v>
          </cell>
          <cell r="F73">
            <v>178</v>
          </cell>
          <cell r="G73">
            <v>825</v>
          </cell>
        </row>
        <row r="74">
          <cell r="A74" t="str">
            <v>Hepatitis B Screening</v>
          </cell>
          <cell r="B74" t="str">
            <v>QMBONLY</v>
          </cell>
          <cell r="C74">
            <v>1799</v>
          </cell>
          <cell r="D74">
            <v>0</v>
          </cell>
          <cell r="E74">
            <v>1291</v>
          </cell>
          <cell r="F74">
            <v>508</v>
          </cell>
          <cell r="G74">
            <v>1312</v>
          </cell>
        </row>
        <row r="75">
          <cell r="A75" t="str">
            <v>Hepatitis B Screening</v>
          </cell>
          <cell r="B75" t="str">
            <v>SEC9</v>
          </cell>
          <cell r="C75">
            <v>148</v>
          </cell>
          <cell r="D75">
            <v>0</v>
          </cell>
          <cell r="E75">
            <v>144</v>
          </cell>
          <cell r="F75">
            <v>4</v>
          </cell>
          <cell r="G75">
            <v>0</v>
          </cell>
        </row>
        <row r="76">
          <cell r="A76" t="str">
            <v>Hepatitis C Screening</v>
          </cell>
          <cell r="B76" t="str">
            <v>CHIP</v>
          </cell>
          <cell r="C76">
            <v>3</v>
          </cell>
          <cell r="D76">
            <v>1</v>
          </cell>
          <cell r="E76">
            <v>2</v>
          </cell>
          <cell r="F76">
            <v>0</v>
          </cell>
          <cell r="G76">
            <v>0</v>
          </cell>
        </row>
        <row r="77">
          <cell r="A77" t="str">
            <v>Hepatitis C Screening</v>
          </cell>
          <cell r="B77" t="str">
            <v>Expan</v>
          </cell>
          <cell r="C77">
            <v>5566</v>
          </cell>
          <cell r="D77">
            <v>0</v>
          </cell>
          <cell r="E77">
            <v>5566</v>
          </cell>
          <cell r="F77">
            <v>0</v>
          </cell>
          <cell r="G77">
            <v>0</v>
          </cell>
        </row>
        <row r="78">
          <cell r="A78" t="str">
            <v>Hepatitis C Screening</v>
          </cell>
          <cell r="B78" t="str">
            <v>FP</v>
          </cell>
          <cell r="C78">
            <v>8</v>
          </cell>
          <cell r="D78">
            <v>0</v>
          </cell>
          <cell r="E78">
            <v>8</v>
          </cell>
          <cell r="F78">
            <v>0</v>
          </cell>
          <cell r="G78">
            <v>0</v>
          </cell>
        </row>
        <row r="79">
          <cell r="A79" t="str">
            <v>Hepatitis C Screening</v>
          </cell>
          <cell r="B79" t="str">
            <v>HK Exp</v>
          </cell>
          <cell r="C79">
            <v>37</v>
          </cell>
          <cell r="D79">
            <v>23</v>
          </cell>
          <cell r="E79">
            <v>14</v>
          </cell>
          <cell r="F79">
            <v>0</v>
          </cell>
          <cell r="G79">
            <v>0</v>
          </cell>
        </row>
        <row r="80">
          <cell r="A80" t="str">
            <v>Hepatitis C Screening</v>
          </cell>
          <cell r="B80" t="str">
            <v>Medicaid</v>
          </cell>
          <cell r="C80">
            <v>2972</v>
          </cell>
          <cell r="D80">
            <v>424</v>
          </cell>
          <cell r="E80">
            <v>2477</v>
          </cell>
          <cell r="F80">
            <v>71</v>
          </cell>
          <cell r="G80">
            <v>479</v>
          </cell>
        </row>
        <row r="81">
          <cell r="A81" t="str">
            <v>Hepatitis C Screening</v>
          </cell>
          <cell r="B81" t="str">
            <v>QMBONLY</v>
          </cell>
          <cell r="C81">
            <v>529</v>
          </cell>
          <cell r="D81">
            <v>0</v>
          </cell>
          <cell r="E81">
            <v>344</v>
          </cell>
          <cell r="F81">
            <v>185</v>
          </cell>
          <cell r="G81">
            <v>348</v>
          </cell>
        </row>
        <row r="82">
          <cell r="A82" t="str">
            <v>Hepatitis C Screening</v>
          </cell>
          <cell r="B82" t="str">
            <v>SEC9</v>
          </cell>
          <cell r="C82">
            <v>189</v>
          </cell>
          <cell r="D82">
            <v>0</v>
          </cell>
          <cell r="E82">
            <v>187</v>
          </cell>
          <cell r="F82">
            <v>2</v>
          </cell>
          <cell r="G82">
            <v>0</v>
          </cell>
        </row>
        <row r="83">
          <cell r="A83" t="str">
            <v>Lung Cancer Screening with CT</v>
          </cell>
          <cell r="B83" t="str">
            <v>Expan</v>
          </cell>
          <cell r="C83">
            <v>409</v>
          </cell>
          <cell r="D83">
            <v>0</v>
          </cell>
          <cell r="E83">
            <v>409</v>
          </cell>
          <cell r="F83">
            <v>0</v>
          </cell>
          <cell r="G83">
            <v>0</v>
          </cell>
        </row>
        <row r="84">
          <cell r="A84" t="str">
            <v>Lung Cancer Screening with CT</v>
          </cell>
          <cell r="B84" t="str">
            <v>Medicaid</v>
          </cell>
          <cell r="C84">
            <v>161</v>
          </cell>
          <cell r="D84">
            <v>0</v>
          </cell>
          <cell r="E84">
            <v>141</v>
          </cell>
          <cell r="F84">
            <v>20</v>
          </cell>
          <cell r="G84">
            <v>121</v>
          </cell>
        </row>
        <row r="85">
          <cell r="A85" t="str">
            <v>Lung Cancer Screening with CT</v>
          </cell>
          <cell r="B85" t="str">
            <v>QMBONLY</v>
          </cell>
          <cell r="C85">
            <v>244</v>
          </cell>
          <cell r="D85">
            <v>0</v>
          </cell>
          <cell r="E85">
            <v>103</v>
          </cell>
          <cell r="F85">
            <v>141</v>
          </cell>
          <cell r="G85">
            <v>104</v>
          </cell>
        </row>
        <row r="86">
          <cell r="A86" t="str">
            <v>Osteoporosis Screening in Women</v>
          </cell>
          <cell r="B86" t="str">
            <v>Expan</v>
          </cell>
          <cell r="C86">
            <v>664</v>
          </cell>
          <cell r="D86">
            <v>0</v>
          </cell>
          <cell r="E86">
            <v>664</v>
          </cell>
          <cell r="F86">
            <v>0</v>
          </cell>
          <cell r="G86">
            <v>0</v>
          </cell>
        </row>
        <row r="87">
          <cell r="A87" t="str">
            <v>Osteoporosis Screening in Women</v>
          </cell>
          <cell r="B87" t="str">
            <v>HK Exp</v>
          </cell>
          <cell r="C87">
            <v>1</v>
          </cell>
          <cell r="D87">
            <v>1</v>
          </cell>
          <cell r="E87">
            <v>0</v>
          </cell>
          <cell r="F87">
            <v>0</v>
          </cell>
          <cell r="G87">
            <v>0</v>
          </cell>
        </row>
        <row r="88">
          <cell r="A88" t="str">
            <v>Osteoporosis Screening in Women</v>
          </cell>
          <cell r="B88" t="str">
            <v>Medicaid</v>
          </cell>
          <cell r="C88">
            <v>337</v>
          </cell>
          <cell r="D88">
            <v>18</v>
          </cell>
          <cell r="E88">
            <v>247</v>
          </cell>
          <cell r="F88">
            <v>72</v>
          </cell>
          <cell r="G88">
            <v>208</v>
          </cell>
        </row>
        <row r="89">
          <cell r="A89" t="str">
            <v>Osteoporosis Screening in Women</v>
          </cell>
          <cell r="B89" t="str">
            <v>QMBONLY</v>
          </cell>
          <cell r="C89">
            <v>449</v>
          </cell>
          <cell r="D89">
            <v>0</v>
          </cell>
          <cell r="E89">
            <v>161</v>
          </cell>
          <cell r="F89">
            <v>288</v>
          </cell>
          <cell r="G89">
            <v>164</v>
          </cell>
        </row>
        <row r="90">
          <cell r="A90" t="str">
            <v>Osteoporosis Screening in Women</v>
          </cell>
          <cell r="B90" t="str">
            <v>SEC9</v>
          </cell>
          <cell r="C90">
            <v>3</v>
          </cell>
          <cell r="D90">
            <v>0</v>
          </cell>
          <cell r="E90">
            <v>2</v>
          </cell>
          <cell r="F90">
            <v>1</v>
          </cell>
          <cell r="G90">
            <v>0</v>
          </cell>
        </row>
        <row r="91">
          <cell r="A91" t="str">
            <v>Preventive/Wellness Counseling and Interventions</v>
          </cell>
          <cell r="B91" t="str">
            <v>Expan</v>
          </cell>
          <cell r="C91">
            <v>74</v>
          </cell>
          <cell r="D91">
            <v>0</v>
          </cell>
          <cell r="E91">
            <v>74</v>
          </cell>
          <cell r="F91">
            <v>0</v>
          </cell>
          <cell r="G91">
            <v>0</v>
          </cell>
        </row>
        <row r="92">
          <cell r="A92" t="str">
            <v>Preventive/Wellness Counseling and Interventions</v>
          </cell>
          <cell r="B92" t="str">
            <v>FP</v>
          </cell>
          <cell r="C92">
            <v>17</v>
          </cell>
          <cell r="D92">
            <v>0</v>
          </cell>
          <cell r="E92">
            <v>17</v>
          </cell>
          <cell r="F92">
            <v>0</v>
          </cell>
          <cell r="G92">
            <v>0</v>
          </cell>
        </row>
        <row r="93">
          <cell r="A93" t="str">
            <v>Preventive/Wellness Counseling and Interventions</v>
          </cell>
          <cell r="B93" t="str">
            <v>HK Exp</v>
          </cell>
          <cell r="C93">
            <v>3</v>
          </cell>
          <cell r="D93">
            <v>1</v>
          </cell>
          <cell r="E93">
            <v>2</v>
          </cell>
          <cell r="F93">
            <v>0</v>
          </cell>
          <cell r="G93">
            <v>0</v>
          </cell>
        </row>
        <row r="94">
          <cell r="A94" t="str">
            <v>Preventive/Wellness Counseling and Interventions</v>
          </cell>
          <cell r="B94" t="str">
            <v>Medicaid</v>
          </cell>
          <cell r="C94">
            <v>64</v>
          </cell>
          <cell r="D94">
            <v>24</v>
          </cell>
          <cell r="E94">
            <v>40</v>
          </cell>
          <cell r="F94">
            <v>0</v>
          </cell>
          <cell r="G94">
            <v>6</v>
          </cell>
        </row>
        <row r="95">
          <cell r="A95" t="str">
            <v>Preventive/Wellness Counseling and Interventions</v>
          </cell>
          <cell r="B95" t="str">
            <v>QMBONLY</v>
          </cell>
          <cell r="C95">
            <v>1</v>
          </cell>
          <cell r="D95">
            <v>0</v>
          </cell>
          <cell r="E95">
            <v>1</v>
          </cell>
          <cell r="F95">
            <v>0</v>
          </cell>
          <cell r="G95">
            <v>1</v>
          </cell>
        </row>
        <row r="96">
          <cell r="A96" t="str">
            <v>Preventive/Wellness Exams</v>
          </cell>
          <cell r="B96" t="str">
            <v>CHIP</v>
          </cell>
          <cell r="C96">
            <v>35</v>
          </cell>
          <cell r="D96">
            <v>0</v>
          </cell>
          <cell r="E96">
            <v>35</v>
          </cell>
          <cell r="F96">
            <v>0</v>
          </cell>
          <cell r="G96">
            <v>0</v>
          </cell>
        </row>
        <row r="97">
          <cell r="A97" t="str">
            <v>Preventive/Wellness Exams</v>
          </cell>
          <cell r="B97" t="str">
            <v>Expan</v>
          </cell>
          <cell r="C97">
            <v>14583</v>
          </cell>
          <cell r="D97">
            <v>0</v>
          </cell>
          <cell r="E97">
            <v>14583</v>
          </cell>
          <cell r="F97">
            <v>0</v>
          </cell>
          <cell r="G97">
            <v>0</v>
          </cell>
        </row>
        <row r="98">
          <cell r="A98" t="str">
            <v>Preventive/Wellness Exams</v>
          </cell>
          <cell r="B98" t="str">
            <v>FP</v>
          </cell>
          <cell r="C98">
            <v>244</v>
          </cell>
          <cell r="D98">
            <v>0</v>
          </cell>
          <cell r="E98">
            <v>244</v>
          </cell>
          <cell r="F98">
            <v>0</v>
          </cell>
          <cell r="G98">
            <v>0</v>
          </cell>
        </row>
        <row r="99">
          <cell r="A99" t="str">
            <v>Preventive/Wellness Exams</v>
          </cell>
          <cell r="B99" t="str">
            <v>HK Exp</v>
          </cell>
          <cell r="C99">
            <v>77</v>
          </cell>
          <cell r="D99">
            <v>2</v>
          </cell>
          <cell r="E99">
            <v>75</v>
          </cell>
          <cell r="F99">
            <v>0</v>
          </cell>
          <cell r="G99">
            <v>0</v>
          </cell>
        </row>
        <row r="100">
          <cell r="A100" t="str">
            <v>Preventive/Wellness Exams</v>
          </cell>
          <cell r="B100" t="str">
            <v>Medicaid</v>
          </cell>
          <cell r="C100">
            <v>5029</v>
          </cell>
          <cell r="D100">
            <v>30</v>
          </cell>
          <cell r="E100">
            <v>4655</v>
          </cell>
          <cell r="F100">
            <v>344</v>
          </cell>
          <cell r="G100">
            <v>1858</v>
          </cell>
        </row>
        <row r="101">
          <cell r="A101" t="str">
            <v>Preventive/Wellness Exams</v>
          </cell>
          <cell r="B101" t="str">
            <v>QMBONLY</v>
          </cell>
          <cell r="C101">
            <v>2009</v>
          </cell>
          <cell r="D101">
            <v>0</v>
          </cell>
          <cell r="E101">
            <v>1042</v>
          </cell>
          <cell r="F101">
            <v>967</v>
          </cell>
          <cell r="G101">
            <v>1041</v>
          </cell>
        </row>
        <row r="102">
          <cell r="A102" t="str">
            <v>Preventive/Wellness Exams</v>
          </cell>
          <cell r="B102" t="str">
            <v>SEC9</v>
          </cell>
          <cell r="C102">
            <v>11</v>
          </cell>
          <cell r="D102">
            <v>0</v>
          </cell>
          <cell r="E102">
            <v>11</v>
          </cell>
          <cell r="F102">
            <v>0</v>
          </cell>
          <cell r="G102">
            <v>0</v>
          </cell>
        </row>
        <row r="103">
          <cell r="A103" t="str">
            <v>STD Screening</v>
          </cell>
          <cell r="B103" t="str">
            <v>CHIP</v>
          </cell>
          <cell r="C103">
            <v>10</v>
          </cell>
          <cell r="D103">
            <v>2</v>
          </cell>
          <cell r="E103">
            <v>8</v>
          </cell>
          <cell r="F103">
            <v>0</v>
          </cell>
          <cell r="G103">
            <v>0</v>
          </cell>
        </row>
        <row r="104">
          <cell r="A104" t="str">
            <v>STD Screening</v>
          </cell>
          <cell r="B104" t="str">
            <v>Expan</v>
          </cell>
          <cell r="C104">
            <v>36053</v>
          </cell>
          <cell r="D104">
            <v>0</v>
          </cell>
          <cell r="E104">
            <v>36053</v>
          </cell>
          <cell r="F104">
            <v>0</v>
          </cell>
          <cell r="G104">
            <v>0</v>
          </cell>
        </row>
        <row r="105">
          <cell r="A105" t="str">
            <v>STD Screening</v>
          </cell>
          <cell r="B105" t="str">
            <v>FP</v>
          </cell>
          <cell r="C105">
            <v>401</v>
          </cell>
          <cell r="D105">
            <v>0</v>
          </cell>
          <cell r="E105">
            <v>401</v>
          </cell>
          <cell r="F105">
            <v>0</v>
          </cell>
          <cell r="G105">
            <v>0</v>
          </cell>
        </row>
        <row r="106">
          <cell r="A106" t="str">
            <v>STD Screening</v>
          </cell>
          <cell r="B106" t="str">
            <v>HK Exp</v>
          </cell>
          <cell r="C106">
            <v>667</v>
          </cell>
          <cell r="D106">
            <v>431</v>
          </cell>
          <cell r="E106">
            <v>236</v>
          </cell>
          <cell r="F106">
            <v>0</v>
          </cell>
          <cell r="G106">
            <v>0</v>
          </cell>
        </row>
        <row r="107">
          <cell r="A107" t="str">
            <v>STD Screening</v>
          </cell>
          <cell r="B107" t="str">
            <v>Medicaid</v>
          </cell>
          <cell r="C107">
            <v>20027</v>
          </cell>
          <cell r="D107">
            <v>5268</v>
          </cell>
          <cell r="E107">
            <v>14714</v>
          </cell>
          <cell r="F107">
            <v>45</v>
          </cell>
          <cell r="G107">
            <v>1987</v>
          </cell>
        </row>
        <row r="108">
          <cell r="A108" t="str">
            <v>STD Screening</v>
          </cell>
          <cell r="B108" t="str">
            <v>QMBONLY</v>
          </cell>
          <cell r="C108">
            <v>997</v>
          </cell>
          <cell r="D108">
            <v>0</v>
          </cell>
          <cell r="E108">
            <v>879</v>
          </cell>
          <cell r="F108">
            <v>118</v>
          </cell>
          <cell r="G108">
            <v>880</v>
          </cell>
        </row>
        <row r="109">
          <cell r="A109" t="str">
            <v>STD Screening</v>
          </cell>
          <cell r="B109" t="str">
            <v>SEC9</v>
          </cell>
          <cell r="C109">
            <v>4830</v>
          </cell>
          <cell r="D109">
            <v>54</v>
          </cell>
          <cell r="E109">
            <v>4710</v>
          </cell>
          <cell r="F109">
            <v>66</v>
          </cell>
          <cell r="G109">
            <v>0</v>
          </cell>
        </row>
        <row r="110">
          <cell r="A110" t="str">
            <v>Tobacco Use Counseling and Interventions</v>
          </cell>
          <cell r="B110" t="str">
            <v>Expan</v>
          </cell>
          <cell r="C110">
            <v>1387</v>
          </cell>
          <cell r="D110">
            <v>0</v>
          </cell>
          <cell r="E110">
            <v>1387</v>
          </cell>
          <cell r="F110">
            <v>0</v>
          </cell>
          <cell r="G110">
            <v>0</v>
          </cell>
        </row>
        <row r="111">
          <cell r="A111" t="str">
            <v>Tobacco Use Counseling and Interventions</v>
          </cell>
          <cell r="B111" t="str">
            <v>FP</v>
          </cell>
          <cell r="C111">
            <v>3</v>
          </cell>
          <cell r="D111">
            <v>0</v>
          </cell>
          <cell r="E111">
            <v>3</v>
          </cell>
          <cell r="F111">
            <v>0</v>
          </cell>
          <cell r="G111">
            <v>0</v>
          </cell>
        </row>
        <row r="112">
          <cell r="A112" t="str">
            <v>Tobacco Use Counseling and Interventions</v>
          </cell>
          <cell r="B112" t="str">
            <v>HK Exp</v>
          </cell>
          <cell r="C112">
            <v>1</v>
          </cell>
          <cell r="D112">
            <v>1</v>
          </cell>
          <cell r="E112">
            <v>0</v>
          </cell>
          <cell r="F112">
            <v>0</v>
          </cell>
          <cell r="G112">
            <v>0</v>
          </cell>
        </row>
        <row r="113">
          <cell r="A113" t="str">
            <v>Tobacco Use Counseling and Interventions</v>
          </cell>
          <cell r="B113" t="str">
            <v>Medicaid</v>
          </cell>
          <cell r="C113">
            <v>615</v>
          </cell>
          <cell r="D113">
            <v>21</v>
          </cell>
          <cell r="E113">
            <v>567</v>
          </cell>
          <cell r="F113">
            <v>27</v>
          </cell>
          <cell r="G113">
            <v>308</v>
          </cell>
        </row>
        <row r="114">
          <cell r="A114" t="str">
            <v>Tobacco Use Counseling and Interventions</v>
          </cell>
          <cell r="B114" t="str">
            <v>QMBONLY</v>
          </cell>
          <cell r="C114">
            <v>401</v>
          </cell>
          <cell r="D114">
            <v>0</v>
          </cell>
          <cell r="E114">
            <v>240</v>
          </cell>
          <cell r="F114">
            <v>161</v>
          </cell>
          <cell r="G114">
            <v>244</v>
          </cell>
        </row>
        <row r="115">
          <cell r="A115" t="str">
            <v>Vaccines</v>
          </cell>
          <cell r="B115" t="str">
            <v>CHIP</v>
          </cell>
          <cell r="C115">
            <v>3153</v>
          </cell>
          <cell r="D115">
            <v>3054</v>
          </cell>
          <cell r="E115">
            <v>99</v>
          </cell>
          <cell r="F115">
            <v>0</v>
          </cell>
          <cell r="G115">
            <v>0</v>
          </cell>
        </row>
        <row r="116">
          <cell r="A116" t="str">
            <v>Vaccines</v>
          </cell>
          <cell r="B116" t="str">
            <v>Expan</v>
          </cell>
          <cell r="C116">
            <v>35825</v>
          </cell>
          <cell r="D116">
            <v>0</v>
          </cell>
          <cell r="E116">
            <v>35825</v>
          </cell>
          <cell r="F116">
            <v>0</v>
          </cell>
          <cell r="G116">
            <v>0</v>
          </cell>
        </row>
        <row r="117">
          <cell r="A117" t="str">
            <v>Vaccines</v>
          </cell>
          <cell r="B117" t="str">
            <v>FP</v>
          </cell>
          <cell r="C117">
            <v>63</v>
          </cell>
          <cell r="D117">
            <v>0</v>
          </cell>
          <cell r="E117">
            <v>63</v>
          </cell>
          <cell r="F117">
            <v>0</v>
          </cell>
          <cell r="G117">
            <v>0</v>
          </cell>
        </row>
        <row r="118">
          <cell r="A118" t="str">
            <v>Vaccines</v>
          </cell>
          <cell r="B118" t="str">
            <v>HK Exp</v>
          </cell>
          <cell r="C118">
            <v>4137</v>
          </cell>
          <cell r="D118">
            <v>3901</v>
          </cell>
          <cell r="E118">
            <v>236</v>
          </cell>
          <cell r="F118">
            <v>0</v>
          </cell>
          <cell r="G118">
            <v>0</v>
          </cell>
        </row>
        <row r="119">
          <cell r="A119" t="str">
            <v>Vaccines</v>
          </cell>
          <cell r="B119" t="str">
            <v>Medicaid</v>
          </cell>
          <cell r="C119">
            <v>157194</v>
          </cell>
          <cell r="D119">
            <v>139951</v>
          </cell>
          <cell r="E119">
            <v>16079</v>
          </cell>
          <cell r="F119">
            <v>1164</v>
          </cell>
          <cell r="G119">
            <v>7907</v>
          </cell>
        </row>
        <row r="120">
          <cell r="A120" t="str">
            <v>Vaccines</v>
          </cell>
          <cell r="B120" t="str">
            <v>QMBONLY</v>
          </cell>
          <cell r="C120">
            <v>6144</v>
          </cell>
          <cell r="D120">
            <v>0</v>
          </cell>
          <cell r="E120">
            <v>3510</v>
          </cell>
          <cell r="F120">
            <v>2634</v>
          </cell>
          <cell r="G120">
            <v>3533</v>
          </cell>
        </row>
        <row r="121">
          <cell r="A121" t="str">
            <v>Vaccines</v>
          </cell>
          <cell r="B121" t="str">
            <v>SEC9</v>
          </cell>
          <cell r="C121">
            <v>123</v>
          </cell>
          <cell r="D121">
            <v>0</v>
          </cell>
          <cell r="E121">
            <v>119</v>
          </cell>
          <cell r="F121">
            <v>4</v>
          </cell>
          <cell r="G12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4189-13AA-436E-9807-DC4856D232FE}">
  <sheetPr>
    <tabColor rgb="FFC00000"/>
  </sheetPr>
  <dimension ref="A2:C15"/>
  <sheetViews>
    <sheetView showGridLines="0" workbookViewId="0">
      <selection activeCell="C8" sqref="C8"/>
    </sheetView>
  </sheetViews>
  <sheetFormatPr defaultColWidth="0" defaultRowHeight="14.35" x14ac:dyDescent="0.5"/>
  <cols>
    <col min="1" max="1" width="9.1171875" customWidth="1"/>
    <col min="2" max="2" width="58.1171875" style="1" customWidth="1"/>
    <col min="3" max="3" width="9.1171875" customWidth="1"/>
    <col min="4" max="16384" width="9.1171875" hidden="1"/>
  </cols>
  <sheetData>
    <row r="2" spans="2:2" ht="23.35" x14ac:dyDescent="0.8">
      <c r="B2" s="67" t="s">
        <v>0</v>
      </c>
    </row>
    <row r="3" spans="2:2" ht="23.35" x14ac:dyDescent="0.8">
      <c r="B3" s="68"/>
    </row>
    <row r="4" spans="2:2" ht="23.35" x14ac:dyDescent="0.8">
      <c r="B4" s="67" t="s">
        <v>1</v>
      </c>
    </row>
    <row r="5" spans="2:2" ht="23.35" x14ac:dyDescent="0.8">
      <c r="B5" s="170" t="s">
        <v>596</v>
      </c>
    </row>
    <row r="6" spans="2:2" ht="23.35" x14ac:dyDescent="0.8">
      <c r="B6" s="68"/>
    </row>
    <row r="7" spans="2:2" ht="23.35" x14ac:dyDescent="0.8">
      <c r="B7" s="67" t="s">
        <v>2</v>
      </c>
    </row>
    <row r="11" spans="2:2" x14ac:dyDescent="0.5">
      <c r="B11"/>
    </row>
    <row r="15" spans="2:2" x14ac:dyDescent="0.5">
      <c r="B1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B36BA-88A1-4F39-9B0B-1BDB43163678}">
  <sheetPr>
    <tabColor theme="4" tint="0.79998168889431442"/>
  </sheetPr>
  <dimension ref="A1:C16"/>
  <sheetViews>
    <sheetView workbookViewId="0">
      <pane ySplit="6" topLeftCell="A7" activePane="bottomLeft" state="frozen"/>
      <selection activeCell="C27" sqref="C27"/>
      <selection pane="bottomLeft" activeCell="C24" sqref="C24"/>
    </sheetView>
  </sheetViews>
  <sheetFormatPr defaultColWidth="9.1171875" defaultRowHeight="14.35" x14ac:dyDescent="0.5"/>
  <cols>
    <col min="2" max="2" width="33.1171875" customWidth="1"/>
    <col min="3" max="3" width="14" style="141" customWidth="1"/>
    <col min="4" max="8" width="7.1171875" customWidth="1"/>
  </cols>
  <sheetData>
    <row r="1" spans="1:3" x14ac:dyDescent="0.5">
      <c r="A1" s="2" t="s">
        <v>351</v>
      </c>
    </row>
    <row r="2" spans="1:3" x14ac:dyDescent="0.5">
      <c r="A2" s="2" t="s">
        <v>495</v>
      </c>
    </row>
    <row r="3" spans="1:3" x14ac:dyDescent="0.5">
      <c r="A3" s="2" t="s">
        <v>496</v>
      </c>
    </row>
    <row r="4" spans="1:3" x14ac:dyDescent="0.5">
      <c r="A4" s="2" t="s">
        <v>8</v>
      </c>
    </row>
    <row r="5" spans="1:3" x14ac:dyDescent="0.5">
      <c r="A5" s="142" t="s">
        <v>326</v>
      </c>
    </row>
    <row r="6" spans="1:3" s="13" customFormat="1" x14ac:dyDescent="0.5"/>
    <row r="9" spans="1:3" x14ac:dyDescent="0.5">
      <c r="B9" s="236" t="s">
        <v>501</v>
      </c>
      <c r="C9" s="22" t="s">
        <v>57</v>
      </c>
    </row>
    <row r="10" spans="1:3" x14ac:dyDescent="0.5">
      <c r="B10" s="15" t="s">
        <v>498</v>
      </c>
      <c r="C10" s="247">
        <v>0.53100000000000003</v>
      </c>
    </row>
    <row r="11" spans="1:3" x14ac:dyDescent="0.5">
      <c r="B11" s="15" t="s">
        <v>87</v>
      </c>
      <c r="C11" s="247">
        <v>0.222</v>
      </c>
    </row>
    <row r="12" spans="1:3" x14ac:dyDescent="0.5">
      <c r="B12" s="15" t="s">
        <v>500</v>
      </c>
      <c r="C12" s="247">
        <f>1-SUM(C10,C11,C13)</f>
        <v>0.14800000000000002</v>
      </c>
    </row>
    <row r="13" spans="1:3" x14ac:dyDescent="0.5">
      <c r="B13" s="15" t="s">
        <v>499</v>
      </c>
      <c r="C13" s="247">
        <v>9.9000000000000005E-2</v>
      </c>
    </row>
    <row r="14" spans="1:3" x14ac:dyDescent="0.5">
      <c r="B14" s="173" t="s">
        <v>47</v>
      </c>
      <c r="C14" s="45">
        <f>SUM(C10:C13)</f>
        <v>1</v>
      </c>
    </row>
    <row r="16" spans="1:3" x14ac:dyDescent="0.5">
      <c r="B16" s="70" t="s">
        <v>497</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5238-35E9-42DB-9F21-F7FC8DF3A7FB}">
  <sheetPr>
    <tabColor theme="4" tint="0.79998168889431442"/>
  </sheetPr>
  <dimension ref="A1:R15"/>
  <sheetViews>
    <sheetView zoomScaleNormal="100" zoomScaleSheetLayoutView="94" workbookViewId="0">
      <pane ySplit="6" topLeftCell="A7" activePane="bottomLeft" state="frozen"/>
      <selection activeCell="C27" sqref="C27"/>
      <selection pane="bottomLeft" activeCell="G21" sqref="G21"/>
    </sheetView>
  </sheetViews>
  <sheetFormatPr defaultRowHeight="14.35" x14ac:dyDescent="0.5"/>
  <cols>
    <col min="1" max="1" width="12" customWidth="1"/>
    <col min="2" max="2" width="21.41015625" customWidth="1"/>
    <col min="3" max="13" width="10" customWidth="1"/>
    <col min="14" max="18" width="12.41015625" customWidth="1"/>
  </cols>
  <sheetData>
    <row r="1" spans="1:18" x14ac:dyDescent="0.5">
      <c r="A1" s="2" t="s">
        <v>502</v>
      </c>
    </row>
    <row r="2" spans="1:18" x14ac:dyDescent="0.5">
      <c r="A2" s="2" t="s">
        <v>352</v>
      </c>
    </row>
    <row r="3" spans="1:18" x14ac:dyDescent="0.5">
      <c r="A3" s="181" t="s">
        <v>503</v>
      </c>
    </row>
    <row r="4" spans="1:18" x14ac:dyDescent="0.5">
      <c r="A4" s="2" t="s">
        <v>8</v>
      </c>
    </row>
    <row r="5" spans="1:18" x14ac:dyDescent="0.5">
      <c r="A5" t="s">
        <v>303</v>
      </c>
    </row>
    <row r="6" spans="1:18" s="13" customFormat="1" x14ac:dyDescent="0.5"/>
    <row r="8" spans="1:18" x14ac:dyDescent="0.5">
      <c r="B8" s="3" t="s">
        <v>218</v>
      </c>
      <c r="C8" s="150">
        <v>2012</v>
      </c>
      <c r="D8" s="150">
        <v>2013</v>
      </c>
      <c r="E8" s="150">
        <v>2014</v>
      </c>
      <c r="F8" s="150">
        <v>2015</v>
      </c>
      <c r="G8" s="150">
        <v>2016</v>
      </c>
      <c r="H8" s="150">
        <v>2017</v>
      </c>
      <c r="I8" s="150">
        <v>2018</v>
      </c>
      <c r="J8" s="150">
        <v>2019</v>
      </c>
      <c r="K8" s="150">
        <v>2020</v>
      </c>
      <c r="L8" s="150">
        <v>2021</v>
      </c>
      <c r="M8" s="150">
        <v>2022</v>
      </c>
      <c r="N8" s="127" t="s">
        <v>57</v>
      </c>
      <c r="O8" s="309" t="s">
        <v>377</v>
      </c>
      <c r="P8" s="311"/>
      <c r="Q8" s="309" t="s">
        <v>378</v>
      </c>
      <c r="R8" s="311"/>
    </row>
    <row r="9" spans="1:18" x14ac:dyDescent="0.5">
      <c r="B9" s="18" t="s">
        <v>47</v>
      </c>
      <c r="C9" s="294">
        <f t="shared" ref="C9:M9" si="0">SUM(C10:C13)</f>
        <v>124869.33333333333</v>
      </c>
      <c r="D9" s="294">
        <f t="shared" si="0"/>
        <v>135178.83333333334</v>
      </c>
      <c r="E9" s="294">
        <f t="shared" si="0"/>
        <v>144849.08333333334</v>
      </c>
      <c r="F9" s="294">
        <f t="shared" si="0"/>
        <v>154097.75000000003</v>
      </c>
      <c r="G9" s="294">
        <f t="shared" si="0"/>
        <v>218175.75000000006</v>
      </c>
      <c r="H9" s="294">
        <f t="shared" si="0"/>
        <v>251917.33333333334</v>
      </c>
      <c r="I9" s="294">
        <f t="shared" si="0"/>
        <v>269560</v>
      </c>
      <c r="J9" s="294">
        <f t="shared" si="0"/>
        <v>261392.83333333331</v>
      </c>
      <c r="K9" s="294">
        <f t="shared" si="0"/>
        <v>253645.16666666669</v>
      </c>
      <c r="L9" s="294">
        <f t="shared" si="0"/>
        <v>283862.66666666663</v>
      </c>
      <c r="M9" s="294">
        <f t="shared" si="0"/>
        <v>299937.33333333331</v>
      </c>
      <c r="N9" s="295">
        <f>M9/$M$9</f>
        <v>1</v>
      </c>
      <c r="O9" s="34">
        <f>M9-C9</f>
        <v>175068</v>
      </c>
      <c r="P9" s="296">
        <f>(M9/C9)^(1/10)-1</f>
        <v>9.158478409710602E-2</v>
      </c>
      <c r="Q9" s="34">
        <f>M9-L9</f>
        <v>16074.666666666686</v>
      </c>
      <c r="R9" s="296">
        <f>(M9/L9)^(1/1)-1</f>
        <v>5.6628322616100846E-2</v>
      </c>
    </row>
    <row r="10" spans="1:18" x14ac:dyDescent="0.5">
      <c r="B10" s="15" t="s">
        <v>58</v>
      </c>
      <c r="C10" s="129">
        <v>7156.916666666667</v>
      </c>
      <c r="D10" s="129">
        <v>7268.416666666667</v>
      </c>
      <c r="E10" s="129">
        <v>7239</v>
      </c>
      <c r="F10" s="129">
        <v>7510.6666666666661</v>
      </c>
      <c r="G10" s="129">
        <v>7962.916666666667</v>
      </c>
      <c r="H10" s="129">
        <v>8195</v>
      </c>
      <c r="I10" s="129">
        <v>8384.4166666666661</v>
      </c>
      <c r="J10" s="129">
        <v>8556.1666666666661</v>
      </c>
      <c r="K10" s="129">
        <v>9392.3333333333339</v>
      </c>
      <c r="L10" s="129">
        <v>9697.8333333333339</v>
      </c>
      <c r="M10" s="129">
        <v>9991.3333333333339</v>
      </c>
      <c r="N10" s="128">
        <f>M10/$M$9</f>
        <v>3.3311402826368179E-2</v>
      </c>
      <c r="O10" s="17">
        <f>M10-C10</f>
        <v>2834.416666666667</v>
      </c>
      <c r="P10" s="132">
        <f>(M10/C10)^(1/10)-1</f>
        <v>3.3926695577836119E-2</v>
      </c>
      <c r="Q10" s="17">
        <f>M10-L10</f>
        <v>293.5</v>
      </c>
      <c r="R10" s="132">
        <f>(M10/L10)^(1/1)-1</f>
        <v>3.0264492068675208E-2</v>
      </c>
    </row>
    <row r="11" spans="1:18" x14ac:dyDescent="0.5">
      <c r="B11" s="15" t="s">
        <v>59</v>
      </c>
      <c r="C11" s="129">
        <v>84861.333333333328</v>
      </c>
      <c r="D11" s="129">
        <v>92176.083333333343</v>
      </c>
      <c r="E11" s="129">
        <v>96099.916666666672</v>
      </c>
      <c r="F11" s="129">
        <v>99799.416666666672</v>
      </c>
      <c r="G11" s="129">
        <v>109865.16666666667</v>
      </c>
      <c r="H11" s="129">
        <v>116021.75</v>
      </c>
      <c r="I11" s="129">
        <v>119847.41666666666</v>
      </c>
      <c r="J11" s="129">
        <v>115008.75</v>
      </c>
      <c r="K11" s="129">
        <v>107875.66666666667</v>
      </c>
      <c r="L11" s="129">
        <v>114967.99999999999</v>
      </c>
      <c r="M11" s="129">
        <v>118105.5</v>
      </c>
      <c r="N11" s="128">
        <f>M11/$M$9</f>
        <v>0.39376725360408621</v>
      </c>
      <c r="O11" s="17">
        <f>M11-C11</f>
        <v>33244.166666666672</v>
      </c>
      <c r="P11" s="132">
        <f>(M11/C11)^(1/10)-1</f>
        <v>3.3608392923505592E-2</v>
      </c>
      <c r="Q11" s="17">
        <f>M11-L11</f>
        <v>3137.5000000000146</v>
      </c>
      <c r="R11" s="132">
        <f>(M11/L11)^(1/1)-1</f>
        <v>2.7290202491128124E-2</v>
      </c>
    </row>
    <row r="12" spans="1:18" x14ac:dyDescent="0.5">
      <c r="B12" s="15" t="s">
        <v>60</v>
      </c>
      <c r="C12" s="129">
        <v>32851.083333333328</v>
      </c>
      <c r="D12" s="129">
        <v>35734.333333333328</v>
      </c>
      <c r="E12" s="129">
        <v>41510.166666666672</v>
      </c>
      <c r="F12" s="129">
        <v>46787.333333333336</v>
      </c>
      <c r="G12" s="129">
        <v>45529.25</v>
      </c>
      <c r="H12" s="129">
        <v>42960.083333333336</v>
      </c>
      <c r="I12" s="129">
        <v>41500.25</v>
      </c>
      <c r="J12" s="129">
        <v>40781.333333333328</v>
      </c>
      <c r="K12" s="129">
        <v>43148.25</v>
      </c>
      <c r="L12" s="129">
        <v>51734.5</v>
      </c>
      <c r="M12" s="129">
        <v>56841.333333333336</v>
      </c>
      <c r="N12" s="128">
        <f>M12/$M$9</f>
        <v>0.18951069779020507</v>
      </c>
      <c r="O12" s="17">
        <f>M12-C12</f>
        <v>23990.250000000007</v>
      </c>
      <c r="P12" s="132">
        <f>(M12/C12)^(1/10)-1</f>
        <v>5.6358803699957383E-2</v>
      </c>
      <c r="Q12" s="17">
        <f>M12-L12</f>
        <v>5106.8333333333358</v>
      </c>
      <c r="R12" s="132">
        <f>(M12/L12)^(1/1)-1</f>
        <v>9.8712335739851165E-2</v>
      </c>
    </row>
    <row r="13" spans="1:18" x14ac:dyDescent="0.5">
      <c r="B13" s="15" t="s">
        <v>61</v>
      </c>
      <c r="C13" s="129">
        <v>0</v>
      </c>
      <c r="D13" s="129">
        <v>0</v>
      </c>
      <c r="E13" s="129">
        <v>0</v>
      </c>
      <c r="F13" s="129">
        <v>0.33333333333333331</v>
      </c>
      <c r="G13" s="129">
        <v>54818.416666666701</v>
      </c>
      <c r="H13" s="129">
        <v>84740.5</v>
      </c>
      <c r="I13" s="129">
        <v>99827.916666666672</v>
      </c>
      <c r="J13" s="129">
        <v>97046.583333333328</v>
      </c>
      <c r="K13" s="129">
        <v>93228.916666666672</v>
      </c>
      <c r="L13" s="129">
        <v>107462.33333333333</v>
      </c>
      <c r="M13" s="129">
        <v>114999.16666666667</v>
      </c>
      <c r="N13" s="128">
        <f>M13/$M$9</f>
        <v>0.38341064577934064</v>
      </c>
      <c r="O13" s="17">
        <f>M13-C13</f>
        <v>114999.16666666667</v>
      </c>
      <c r="P13" s="132"/>
      <c r="Q13" s="17">
        <f>M13-L13</f>
        <v>7536.833333333343</v>
      </c>
      <c r="R13" s="132">
        <f>(M13/L13)^(1/1)-1</f>
        <v>7.0134651831494477E-2</v>
      </c>
    </row>
    <row r="14" spans="1:18" x14ac:dyDescent="0.5">
      <c r="I14" s="124"/>
    </row>
    <row r="15" spans="1:18" x14ac:dyDescent="0.5">
      <c r="B15" s="130"/>
    </row>
  </sheetData>
  <mergeCells count="2">
    <mergeCell ref="O8:P8"/>
    <mergeCell ref="Q8:R8"/>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3BF3-0AE3-4CDC-A3BE-AEE142D6A2A0}">
  <sheetPr>
    <tabColor theme="4" tint="0.79998168889431442"/>
  </sheetPr>
  <dimension ref="A1:S38"/>
  <sheetViews>
    <sheetView zoomScaleNormal="100" zoomScaleSheetLayoutView="94" workbookViewId="0">
      <pane ySplit="7" topLeftCell="A8" activePane="bottomLeft" state="frozen"/>
      <selection activeCell="C27" sqref="C27"/>
      <selection pane="bottomLeft" activeCell="L19" sqref="L19"/>
    </sheetView>
  </sheetViews>
  <sheetFormatPr defaultRowHeight="14.35" x14ac:dyDescent="0.5"/>
  <cols>
    <col min="1" max="1" width="12" customWidth="1"/>
    <col min="2" max="2" width="38" customWidth="1"/>
    <col min="3" max="6" width="12.5859375" customWidth="1"/>
    <col min="7" max="7" width="10" customWidth="1"/>
    <col min="8" max="8" width="25.1171875" customWidth="1"/>
    <col min="9" max="9" width="13.1171875" customWidth="1"/>
    <col min="10" max="11" width="10" customWidth="1"/>
    <col min="12" max="12" width="9" customWidth="1"/>
  </cols>
  <sheetData>
    <row r="1" spans="1:19" x14ac:dyDescent="0.5">
      <c r="A1" s="2" t="s">
        <v>155</v>
      </c>
    </row>
    <row r="2" spans="1:19" x14ac:dyDescent="0.5">
      <c r="A2" s="2" t="s">
        <v>504</v>
      </c>
    </row>
    <row r="3" spans="1:19" x14ac:dyDescent="0.5">
      <c r="A3" s="2" t="s">
        <v>505</v>
      </c>
    </row>
    <row r="4" spans="1:19" x14ac:dyDescent="0.5">
      <c r="A4" s="2" t="s">
        <v>8</v>
      </c>
    </row>
    <row r="5" spans="1:19" x14ac:dyDescent="0.5">
      <c r="A5" t="s">
        <v>13</v>
      </c>
    </row>
    <row r="6" spans="1:19" x14ac:dyDescent="0.5">
      <c r="A6" s="165" t="s">
        <v>380</v>
      </c>
    </row>
    <row r="7" spans="1:19" s="13" customFormat="1" x14ac:dyDescent="0.5"/>
    <row r="9" spans="1:19" x14ac:dyDescent="0.5">
      <c r="B9" s="315" t="s">
        <v>379</v>
      </c>
      <c r="C9" s="315"/>
      <c r="D9" s="315"/>
      <c r="E9" s="315"/>
      <c r="F9" s="315"/>
      <c r="H9" s="316" t="s">
        <v>379</v>
      </c>
      <c r="I9" s="317"/>
      <c r="J9" s="318"/>
      <c r="L9" s="165"/>
      <c r="M9" s="165"/>
      <c r="N9" s="165"/>
      <c r="O9" s="165"/>
      <c r="P9" s="165"/>
      <c r="Q9" s="165"/>
      <c r="R9" s="165"/>
      <c r="S9" s="165"/>
    </row>
    <row r="10" spans="1:19" x14ac:dyDescent="0.5">
      <c r="B10" s="18" t="s">
        <v>67</v>
      </c>
      <c r="C10" s="280" t="s">
        <v>68</v>
      </c>
      <c r="D10" s="280" t="s">
        <v>238</v>
      </c>
      <c r="E10" s="280" t="s">
        <v>70</v>
      </c>
      <c r="F10" s="280" t="s">
        <v>327</v>
      </c>
      <c r="H10" s="18" t="s">
        <v>71</v>
      </c>
      <c r="I10" s="18" t="s">
        <v>47</v>
      </c>
      <c r="J10" s="18" t="s">
        <v>72</v>
      </c>
      <c r="L10" s="165"/>
      <c r="M10" s="165"/>
      <c r="N10" s="165"/>
      <c r="O10" s="165"/>
      <c r="P10" s="165"/>
      <c r="Q10" s="165"/>
      <c r="R10" s="165"/>
      <c r="S10" s="165"/>
    </row>
    <row r="11" spans="1:19" x14ac:dyDescent="0.5">
      <c r="B11" s="15" t="s">
        <v>47</v>
      </c>
      <c r="C11" s="25">
        <f>SUM(C12:C13)</f>
        <v>200955.16666666669</v>
      </c>
      <c r="D11" s="25">
        <f>SUM(D12:D13)</f>
        <v>53818.5</v>
      </c>
      <c r="E11" s="25">
        <f>SUM(E12:E13)</f>
        <v>4724.5</v>
      </c>
      <c r="F11" s="25">
        <f>SUM(C11:E11)</f>
        <v>259498.16666666669</v>
      </c>
      <c r="H11" s="15" t="s">
        <v>47</v>
      </c>
      <c r="I11" s="117">
        <f>SUM(I12:I16)</f>
        <v>299937</v>
      </c>
      <c r="J11" s="114">
        <f>SUM(J12:J16)</f>
        <v>1</v>
      </c>
      <c r="L11" s="165"/>
      <c r="M11" s="165"/>
      <c r="N11" s="165"/>
      <c r="O11" s="165"/>
      <c r="P11" s="165"/>
      <c r="Q11" s="165"/>
      <c r="R11" s="165"/>
      <c r="S11" s="165"/>
    </row>
    <row r="12" spans="1:19" x14ac:dyDescent="0.5">
      <c r="B12" s="15" t="s">
        <v>73</v>
      </c>
      <c r="C12" s="6">
        <v>108354.16666666667</v>
      </c>
      <c r="D12" s="6">
        <v>28394.166666666668</v>
      </c>
      <c r="E12" s="6">
        <v>2267.1666666666665</v>
      </c>
      <c r="F12" s="25">
        <f>SUM(C12:E12)</f>
        <v>139015.5</v>
      </c>
      <c r="H12" s="15" t="s">
        <v>74</v>
      </c>
      <c r="I12" s="115">
        <v>63711</v>
      </c>
      <c r="J12" s="182">
        <f>I12/I11</f>
        <v>0.21241460706748416</v>
      </c>
      <c r="L12" s="165"/>
      <c r="M12" s="165"/>
      <c r="N12" s="165"/>
      <c r="O12" s="165"/>
      <c r="P12" s="165"/>
      <c r="Q12" s="165"/>
      <c r="R12" s="165"/>
      <c r="S12" s="165"/>
    </row>
    <row r="13" spans="1:19" x14ac:dyDescent="0.5">
      <c r="B13" s="15" t="s">
        <v>75</v>
      </c>
      <c r="C13" s="6">
        <v>92601</v>
      </c>
      <c r="D13" s="6">
        <v>25424.333333333332</v>
      </c>
      <c r="E13" s="6">
        <v>2457.3333333333335</v>
      </c>
      <c r="F13" s="25">
        <f>SUM(C13:E13)</f>
        <v>120482.66666666666</v>
      </c>
      <c r="H13" s="15" t="s">
        <v>76</v>
      </c>
      <c r="I13" s="115">
        <v>58130</v>
      </c>
      <c r="J13" s="118">
        <f>I13/I11</f>
        <v>0.19380736621357153</v>
      </c>
      <c r="L13" s="165"/>
      <c r="M13" s="165"/>
      <c r="N13" s="165"/>
      <c r="O13" s="165"/>
      <c r="P13" s="165"/>
      <c r="Q13" s="165"/>
      <c r="R13" s="165"/>
      <c r="S13" s="165"/>
    </row>
    <row r="14" spans="1:19" x14ac:dyDescent="0.5">
      <c r="H14" s="15" t="s">
        <v>77</v>
      </c>
      <c r="I14" s="115">
        <v>72189</v>
      </c>
      <c r="J14" s="118">
        <f>I14/I11</f>
        <v>0.24068054291401195</v>
      </c>
      <c r="L14" s="165"/>
      <c r="M14" s="165"/>
      <c r="N14" s="165"/>
      <c r="O14" s="165"/>
      <c r="P14" s="165"/>
      <c r="Q14" s="165"/>
      <c r="R14" s="165"/>
      <c r="S14" s="165"/>
    </row>
    <row r="15" spans="1:19" x14ac:dyDescent="0.5">
      <c r="B15" s="18" t="s">
        <v>78</v>
      </c>
      <c r="C15" s="280" t="s">
        <v>68</v>
      </c>
      <c r="D15" s="280" t="s">
        <v>69</v>
      </c>
      <c r="E15" s="280" t="s">
        <v>70</v>
      </c>
      <c r="F15" s="280" t="s">
        <v>327</v>
      </c>
      <c r="H15" s="15" t="s">
        <v>79</v>
      </c>
      <c r="I15" s="115">
        <v>104169</v>
      </c>
      <c r="J15" s="118">
        <f>I15/I11</f>
        <v>0.34730293361605935</v>
      </c>
    </row>
    <row r="16" spans="1:19" x14ac:dyDescent="0.5">
      <c r="B16" s="15" t="s">
        <v>47</v>
      </c>
      <c r="C16" s="21">
        <f>C11/C$11</f>
        <v>1</v>
      </c>
      <c r="D16" s="21">
        <f t="shared" ref="D16:E18" si="0">D11/D$11</f>
        <v>1</v>
      </c>
      <c r="E16" s="21">
        <f t="shared" si="0"/>
        <v>1</v>
      </c>
      <c r="F16" s="21">
        <f>F11/F$11</f>
        <v>1</v>
      </c>
      <c r="H16" s="15" t="s">
        <v>80</v>
      </c>
      <c r="I16" s="115">
        <v>1738</v>
      </c>
      <c r="J16" s="118">
        <f>I16/I11</f>
        <v>5.794550188872997E-3</v>
      </c>
    </row>
    <row r="17" spans="2:10" x14ac:dyDescent="0.5">
      <c r="B17" s="15" t="s">
        <v>73</v>
      </c>
      <c r="C17" s="19">
        <f>C12/C$11</f>
        <v>0.53919572441946007</v>
      </c>
      <c r="D17" s="19">
        <f t="shared" si="0"/>
        <v>0.52759119385836961</v>
      </c>
      <c r="E17" s="19">
        <f>E12/E$11</f>
        <v>0.47987441351818533</v>
      </c>
      <c r="F17" s="21">
        <f>F12/F$11</f>
        <v>0.53570898702559877</v>
      </c>
    </row>
    <row r="18" spans="2:10" x14ac:dyDescent="0.5">
      <c r="B18" s="15" t="s">
        <v>75</v>
      </c>
      <c r="C18" s="19">
        <f>C13/C$11</f>
        <v>0.46080427558053988</v>
      </c>
      <c r="D18" s="19">
        <f t="shared" si="0"/>
        <v>0.47240880614163033</v>
      </c>
      <c r="E18" s="19">
        <f t="shared" si="0"/>
        <v>0.52012558648181473</v>
      </c>
      <c r="F18" s="21">
        <f>F13/F$11</f>
        <v>0.46429101297440117</v>
      </c>
      <c r="H18" s="312" t="s">
        <v>376</v>
      </c>
      <c r="I18" s="313"/>
      <c r="J18" s="314"/>
    </row>
    <row r="19" spans="2:10" x14ac:dyDescent="0.5">
      <c r="H19" s="111"/>
      <c r="I19" s="111" t="s">
        <v>47</v>
      </c>
      <c r="J19" s="111" t="s">
        <v>72</v>
      </c>
    </row>
    <row r="20" spans="2:10" x14ac:dyDescent="0.5">
      <c r="B20" s="18" t="s">
        <v>82</v>
      </c>
      <c r="C20" s="280" t="s">
        <v>68</v>
      </c>
      <c r="D20" s="280" t="s">
        <v>69</v>
      </c>
      <c r="E20" s="280" t="s">
        <v>70</v>
      </c>
      <c r="F20" s="280" t="s">
        <v>327</v>
      </c>
      <c r="H20" s="113" t="s">
        <v>47</v>
      </c>
      <c r="I20" s="117">
        <v>1068773</v>
      </c>
      <c r="J20" s="114">
        <f>SUM(J21:J25)</f>
        <v>1</v>
      </c>
    </row>
    <row r="21" spans="2:10" x14ac:dyDescent="0.5">
      <c r="B21" s="15" t="s">
        <v>47</v>
      </c>
      <c r="C21" s="21">
        <f>C11/$F$11</f>
        <v>0.77439917687279747</v>
      </c>
      <c r="D21" s="21">
        <f>D11/$F$11</f>
        <v>0.2073945287988547</v>
      </c>
      <c r="E21" s="21">
        <f>E11/$F$11</f>
        <v>1.8206294328347854E-2</v>
      </c>
      <c r="F21" s="21">
        <f>SUM(C21:E21)</f>
        <v>1</v>
      </c>
      <c r="H21" s="113" t="s">
        <v>74</v>
      </c>
      <c r="I21" s="115">
        <v>210109</v>
      </c>
      <c r="J21" s="118">
        <v>0.19658898568732555</v>
      </c>
    </row>
    <row r="22" spans="2:10" x14ac:dyDescent="0.5">
      <c r="B22" s="15" t="s">
        <v>73</v>
      </c>
      <c r="C22" s="19">
        <f t="shared" ref="C22:F23" si="1">C12/$F12</f>
        <v>0.77943946298554245</v>
      </c>
      <c r="D22" s="19">
        <f t="shared" si="1"/>
        <v>0.20425180405542309</v>
      </c>
      <c r="E22" s="19">
        <f t="shared" si="1"/>
        <v>1.6308732959034542E-2</v>
      </c>
      <c r="F22" s="21">
        <f t="shared" si="1"/>
        <v>1</v>
      </c>
      <c r="H22" s="113" t="s">
        <v>76</v>
      </c>
      <c r="I22" s="115">
        <v>185777</v>
      </c>
      <c r="J22" s="118">
        <v>0.17382269200288555</v>
      </c>
    </row>
    <row r="23" spans="2:10" x14ac:dyDescent="0.5">
      <c r="B23" s="15" t="s">
        <v>75</v>
      </c>
      <c r="C23" s="19">
        <f t="shared" si="1"/>
        <v>0.76858358602067245</v>
      </c>
      <c r="D23" s="19">
        <f t="shared" si="1"/>
        <v>0.21102067240654257</v>
      </c>
      <c r="E23" s="19">
        <f t="shared" si="1"/>
        <v>2.0395741572785023E-2</v>
      </c>
      <c r="F23" s="21">
        <f t="shared" si="1"/>
        <v>1</v>
      </c>
      <c r="H23" s="113" t="s">
        <v>77</v>
      </c>
      <c r="I23" s="115">
        <v>287235</v>
      </c>
      <c r="J23" s="118">
        <v>0.26875211106567998</v>
      </c>
    </row>
    <row r="24" spans="2:10" x14ac:dyDescent="0.5">
      <c r="H24" s="113" t="s">
        <v>79</v>
      </c>
      <c r="I24" s="115">
        <v>385652</v>
      </c>
      <c r="J24" s="118">
        <v>0.36083621124410892</v>
      </c>
    </row>
    <row r="25" spans="2:10" x14ac:dyDescent="0.5">
      <c r="B25" s="319" t="s">
        <v>507</v>
      </c>
      <c r="C25" s="319"/>
      <c r="D25" s="319"/>
      <c r="E25" s="319"/>
      <c r="F25" s="319"/>
      <c r="H25" s="113" t="s">
        <v>80</v>
      </c>
      <c r="I25" s="115">
        <v>0</v>
      </c>
      <c r="J25" s="118">
        <v>0</v>
      </c>
    </row>
    <row r="26" spans="2:10" x14ac:dyDescent="0.5">
      <c r="B26" s="111"/>
      <c r="C26" s="112" t="s">
        <v>68</v>
      </c>
      <c r="D26" s="112" t="s">
        <v>69</v>
      </c>
      <c r="E26" s="112" t="s">
        <v>70</v>
      </c>
      <c r="F26" s="112" t="s">
        <v>327</v>
      </c>
      <c r="H26" s="119"/>
      <c r="I26" s="119"/>
      <c r="J26" s="119"/>
    </row>
    <row r="27" spans="2:10" x14ac:dyDescent="0.5">
      <c r="B27" s="113" t="s">
        <v>83</v>
      </c>
      <c r="C27" s="114">
        <v>0.84499999999999997</v>
      </c>
      <c r="D27" s="114">
        <v>6.2E-2</v>
      </c>
      <c r="E27" s="114">
        <f>1-C27-D27</f>
        <v>9.3000000000000027E-2</v>
      </c>
      <c r="F27" s="114">
        <f>SUM(C27:E27)</f>
        <v>1</v>
      </c>
      <c r="H27" s="312" t="s">
        <v>376</v>
      </c>
      <c r="I27" s="313"/>
      <c r="J27" s="314"/>
    </row>
    <row r="28" spans="2:10" x14ac:dyDescent="0.5">
      <c r="B28" s="113" t="s">
        <v>381</v>
      </c>
      <c r="C28" s="115">
        <f>C27*$F28</f>
        <v>916170.125</v>
      </c>
      <c r="D28" s="115">
        <f>D27*$F28</f>
        <v>67221.95</v>
      </c>
      <c r="E28" s="115">
        <f>E27*$F28</f>
        <v>100832.92500000003</v>
      </c>
      <c r="F28" s="116">
        <v>1084225</v>
      </c>
      <c r="H28" s="111"/>
      <c r="I28" s="111" t="s">
        <v>47</v>
      </c>
      <c r="J28" s="111" t="s">
        <v>72</v>
      </c>
    </row>
    <row r="29" spans="2:10" x14ac:dyDescent="0.5">
      <c r="H29" s="113" t="s">
        <v>81</v>
      </c>
      <c r="I29" s="115">
        <v>683121</v>
      </c>
      <c r="J29" s="120">
        <v>0.63916378875589108</v>
      </c>
    </row>
    <row r="30" spans="2:10" x14ac:dyDescent="0.5">
      <c r="B30" s="70" t="s">
        <v>506</v>
      </c>
      <c r="H30" s="113" t="s">
        <v>79</v>
      </c>
      <c r="I30" s="115">
        <v>385652</v>
      </c>
      <c r="J30" s="120">
        <v>0.36083621124410892</v>
      </c>
    </row>
    <row r="31" spans="2:10" x14ac:dyDescent="0.5">
      <c r="B31" s="70" t="s">
        <v>508</v>
      </c>
      <c r="H31" s="113" t="s">
        <v>80</v>
      </c>
      <c r="I31" s="75"/>
      <c r="J31" s="75"/>
    </row>
    <row r="32" spans="2:10" x14ac:dyDescent="0.5">
      <c r="B32" s="70" t="s">
        <v>509</v>
      </c>
    </row>
    <row r="38" spans="3:3" x14ac:dyDescent="0.5">
      <c r="C38" s="26"/>
    </row>
  </sheetData>
  <mergeCells count="5">
    <mergeCell ref="H27:J27"/>
    <mergeCell ref="B9:F9"/>
    <mergeCell ref="H9:J9"/>
    <mergeCell ref="B25:F25"/>
    <mergeCell ref="H18:J18"/>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9C559-5D66-4356-805F-08D5E7242BED}">
  <sheetPr>
    <tabColor theme="4" tint="0.79998168889431442"/>
  </sheetPr>
  <dimension ref="A1:N115"/>
  <sheetViews>
    <sheetView zoomScaleNormal="100" zoomScaleSheetLayoutView="94" workbookViewId="0">
      <pane ySplit="8" topLeftCell="A9" activePane="bottomLeft" state="frozen"/>
      <selection activeCell="C27" sqref="C27"/>
      <selection pane="bottomLeft" activeCell="L14" sqref="L14"/>
    </sheetView>
  </sheetViews>
  <sheetFormatPr defaultRowHeight="14.35" x14ac:dyDescent="0.5"/>
  <cols>
    <col min="1" max="1" width="12" customWidth="1"/>
    <col min="2" max="2" width="38" customWidth="1"/>
    <col min="3" max="3" width="14.703125" customWidth="1"/>
    <col min="4" max="6" width="12.5859375" customWidth="1"/>
    <col min="7" max="7" width="16" style="1" customWidth="1"/>
    <col min="8" max="8" width="16" customWidth="1"/>
    <col min="9" max="9" width="6.41015625" customWidth="1"/>
    <col min="10" max="10" width="16" style="1" customWidth="1"/>
    <col min="11" max="11" width="16" customWidth="1"/>
    <col min="12" max="12" width="10" customWidth="1"/>
    <col min="13" max="13" width="28.1171875" customWidth="1"/>
    <col min="14" max="16" width="12.41015625" customWidth="1"/>
  </cols>
  <sheetData>
    <row r="1" spans="1:14" x14ac:dyDescent="0.5">
      <c r="A1" s="2" t="s">
        <v>181</v>
      </c>
    </row>
    <row r="2" spans="1:14" x14ac:dyDescent="0.5">
      <c r="A2" s="2" t="s">
        <v>353</v>
      </c>
    </row>
    <row r="3" spans="1:14" x14ac:dyDescent="0.5">
      <c r="A3" s="181" t="s">
        <v>474</v>
      </c>
    </row>
    <row r="4" spans="1:14" x14ac:dyDescent="0.5">
      <c r="A4" s="2" t="s">
        <v>8</v>
      </c>
    </row>
    <row r="5" spans="1:14" x14ac:dyDescent="0.5">
      <c r="A5" t="s">
        <v>13</v>
      </c>
    </row>
    <row r="6" spans="1:14" x14ac:dyDescent="0.5">
      <c r="A6" t="s">
        <v>84</v>
      </c>
    </row>
    <row r="7" spans="1:14" x14ac:dyDescent="0.5">
      <c r="A7" t="s">
        <v>85</v>
      </c>
    </row>
    <row r="8" spans="1:14" s="13" customFormat="1" x14ac:dyDescent="0.5">
      <c r="G8" s="29"/>
      <c r="J8" s="29"/>
    </row>
    <row r="9" spans="1:14" x14ac:dyDescent="0.5">
      <c r="C9" s="77"/>
    </row>
    <row r="10" spans="1:14" x14ac:dyDescent="0.5">
      <c r="B10" s="320" t="s">
        <v>379</v>
      </c>
      <c r="C10" s="320"/>
      <c r="D10" s="320"/>
      <c r="E10" s="320"/>
      <c r="G10" s="320" t="s">
        <v>436</v>
      </c>
      <c r="H10" s="320"/>
      <c r="I10" s="320"/>
      <c r="J10" s="320"/>
      <c r="K10" s="320"/>
      <c r="M10" s="150" t="s">
        <v>86</v>
      </c>
      <c r="N10" s="151" t="s">
        <v>87</v>
      </c>
    </row>
    <row r="11" spans="1:14" x14ac:dyDescent="0.5">
      <c r="B11" s="3" t="s">
        <v>88</v>
      </c>
      <c r="C11" s="89" t="s">
        <v>87</v>
      </c>
      <c r="D11" s="89" t="s">
        <v>89</v>
      </c>
      <c r="E11" s="9" t="s">
        <v>57</v>
      </c>
      <c r="G11" s="152" t="s">
        <v>90</v>
      </c>
      <c r="H11" s="152" t="s">
        <v>87</v>
      </c>
      <c r="I11" s="119"/>
      <c r="J11" s="152" t="s">
        <v>91</v>
      </c>
      <c r="K11" s="152" t="s">
        <v>87</v>
      </c>
      <c r="M11" s="113" t="s">
        <v>92</v>
      </c>
      <c r="N11" s="76">
        <v>3662.6666666668607</v>
      </c>
    </row>
    <row r="12" spans="1:14" x14ac:dyDescent="0.5">
      <c r="B12" s="18" t="s">
        <v>47</v>
      </c>
      <c r="C12" s="87">
        <f>SUM(C13:C69)</f>
        <v>300772.83333333337</v>
      </c>
      <c r="D12" s="4">
        <v>1084225</v>
      </c>
      <c r="E12" s="92">
        <f t="shared" ref="E12:E43" si="0">C12/D12</f>
        <v>0.27740813330566383</v>
      </c>
      <c r="F12" s="69"/>
      <c r="G12" s="74"/>
      <c r="H12" s="116">
        <f>SUM(H13:H112)</f>
        <v>297110.16666666651</v>
      </c>
      <c r="I12" s="119"/>
      <c r="J12" s="74"/>
      <c r="K12" s="116">
        <f>SUM(K13:K62)</f>
        <v>297110.1666666668</v>
      </c>
    </row>
    <row r="13" spans="1:14" x14ac:dyDescent="0.5">
      <c r="B13" s="15" t="s">
        <v>93</v>
      </c>
      <c r="C13" s="17">
        <v>8089.1666666666661</v>
      </c>
      <c r="D13" s="6">
        <v>13778</v>
      </c>
      <c r="E13" s="91">
        <f t="shared" si="0"/>
        <v>0.58710746600861274</v>
      </c>
      <c r="F13" s="69"/>
      <c r="G13" s="74">
        <v>1</v>
      </c>
      <c r="H13" s="76">
        <v>2366.9166666666665</v>
      </c>
      <c r="I13" s="119"/>
      <c r="J13" s="74">
        <v>1</v>
      </c>
      <c r="K13" s="76">
        <v>7077.8333333333339</v>
      </c>
    </row>
    <row r="14" spans="1:14" x14ac:dyDescent="0.5">
      <c r="B14" s="15" t="s">
        <v>94</v>
      </c>
      <c r="C14" s="17">
        <v>6095.1666666666661</v>
      </c>
      <c r="D14" s="6">
        <v>10794</v>
      </c>
      <c r="E14" s="91">
        <f t="shared" si="0"/>
        <v>0.56468099561484775</v>
      </c>
      <c r="F14" s="69"/>
      <c r="G14" s="74">
        <v>2</v>
      </c>
      <c r="H14" s="76">
        <v>4710.9166666666661</v>
      </c>
      <c r="I14" s="153"/>
      <c r="J14" s="74">
        <v>2</v>
      </c>
      <c r="K14" s="76">
        <v>6730.8055555555547</v>
      </c>
    </row>
    <row r="15" spans="1:14" x14ac:dyDescent="0.5">
      <c r="B15" s="15" t="s">
        <v>95</v>
      </c>
      <c r="C15" s="17">
        <v>7159.166666666667</v>
      </c>
      <c r="D15" s="6">
        <v>13124</v>
      </c>
      <c r="E15" s="91">
        <f t="shared" si="0"/>
        <v>0.54550187950828</v>
      </c>
      <c r="F15" s="69"/>
      <c r="G15" s="74">
        <v>3</v>
      </c>
      <c r="H15" s="76">
        <v>2818.2222222222222</v>
      </c>
      <c r="I15" s="153"/>
      <c r="J15" s="74">
        <v>3</v>
      </c>
      <c r="K15" s="76">
        <v>5536.8611111111113</v>
      </c>
    </row>
    <row r="16" spans="1:14" x14ac:dyDescent="0.5">
      <c r="B16" s="15" t="s">
        <v>96</v>
      </c>
      <c r="C16" s="17">
        <v>3722.5000000000005</v>
      </c>
      <c r="D16" s="6">
        <v>8329</v>
      </c>
      <c r="E16" s="91">
        <f t="shared" si="0"/>
        <v>0.44693240485052232</v>
      </c>
      <c r="F16" s="69"/>
      <c r="G16" s="74">
        <v>4</v>
      </c>
      <c r="H16" s="76">
        <v>3912.5833333333335</v>
      </c>
      <c r="I16" s="153"/>
      <c r="J16" s="74">
        <v>4</v>
      </c>
      <c r="K16" s="76">
        <v>4285</v>
      </c>
    </row>
    <row r="17" spans="2:14" x14ac:dyDescent="0.5">
      <c r="B17" s="15" t="s">
        <v>99</v>
      </c>
      <c r="C17" s="17">
        <v>363.16666666666669</v>
      </c>
      <c r="D17" s="6">
        <v>823</v>
      </c>
      <c r="E17" s="91">
        <f t="shared" si="0"/>
        <v>0.44127176994734713</v>
      </c>
      <c r="F17" s="69"/>
      <c r="G17" s="74">
        <v>5</v>
      </c>
      <c r="H17" s="76">
        <v>2379.8888888888887</v>
      </c>
      <c r="I17" s="153"/>
      <c r="J17" s="74">
        <v>5</v>
      </c>
      <c r="K17" s="76">
        <v>5143.8472222222217</v>
      </c>
    </row>
    <row r="18" spans="2:14" x14ac:dyDescent="0.5">
      <c r="B18" s="15" t="s">
        <v>98</v>
      </c>
      <c r="C18" s="17">
        <v>7142.8333333333339</v>
      </c>
      <c r="D18" s="6">
        <v>16309</v>
      </c>
      <c r="E18" s="91">
        <f t="shared" si="0"/>
        <v>0.43796881067713128</v>
      </c>
      <c r="F18" s="69"/>
      <c r="G18" s="74">
        <v>6</v>
      </c>
      <c r="H18" s="76">
        <v>3156.9722222222222</v>
      </c>
      <c r="I18" s="153"/>
      <c r="J18" s="74">
        <v>6</v>
      </c>
      <c r="K18" s="76">
        <v>6448.666666666667</v>
      </c>
    </row>
    <row r="19" spans="2:14" x14ac:dyDescent="0.5">
      <c r="B19" s="15" t="s">
        <v>97</v>
      </c>
      <c r="C19" s="17">
        <v>2580.5</v>
      </c>
      <c r="D19" s="6">
        <v>5898</v>
      </c>
      <c r="E19" s="91">
        <f t="shared" si="0"/>
        <v>0.43752119362495762</v>
      </c>
      <c r="F19" s="69"/>
      <c r="G19" s="74">
        <v>7</v>
      </c>
      <c r="H19" s="76">
        <v>2142.5</v>
      </c>
      <c r="I19" s="119"/>
      <c r="J19" s="74">
        <v>7</v>
      </c>
      <c r="K19" s="76">
        <v>8984.2638888888887</v>
      </c>
    </row>
    <row r="20" spans="2:14" x14ac:dyDescent="0.5">
      <c r="B20" s="15" t="s">
        <v>100</v>
      </c>
      <c r="C20" s="17">
        <v>2834.5000000000005</v>
      </c>
      <c r="D20" s="6">
        <v>7044</v>
      </c>
      <c r="E20" s="91">
        <f t="shared" si="0"/>
        <v>0.40239920499716075</v>
      </c>
      <c r="F20" s="69"/>
      <c r="G20" s="74">
        <v>8</v>
      </c>
      <c r="H20" s="76">
        <v>2142.5</v>
      </c>
      <c r="I20" s="119"/>
      <c r="J20" s="74">
        <v>8</v>
      </c>
      <c r="K20" s="76">
        <v>13141.430555555555</v>
      </c>
    </row>
    <row r="21" spans="2:14" x14ac:dyDescent="0.5">
      <c r="B21" s="15" t="s">
        <v>101</v>
      </c>
      <c r="C21" s="17">
        <v>807.00000000000011</v>
      </c>
      <c r="D21" s="6">
        <v>2069</v>
      </c>
      <c r="E21" s="91">
        <f t="shared" si="0"/>
        <v>0.39004349927501214</v>
      </c>
      <c r="F21" s="69"/>
      <c r="G21" s="74">
        <v>9</v>
      </c>
      <c r="H21" s="76">
        <v>2142.5</v>
      </c>
      <c r="I21" s="119"/>
      <c r="J21" s="74">
        <v>9</v>
      </c>
      <c r="K21" s="76">
        <v>6635.3888888888878</v>
      </c>
      <c r="N21" s="26"/>
    </row>
    <row r="22" spans="2:14" x14ac:dyDescent="0.5">
      <c r="B22" s="15" t="s">
        <v>103</v>
      </c>
      <c r="C22" s="17">
        <v>1721.9999999999998</v>
      </c>
      <c r="D22" s="6">
        <v>4535</v>
      </c>
      <c r="E22" s="91">
        <f t="shared" si="0"/>
        <v>0.37971334068357215</v>
      </c>
      <c r="F22" s="69"/>
      <c r="G22" s="74">
        <v>10</v>
      </c>
      <c r="H22" s="76">
        <v>3001.3472222222226</v>
      </c>
      <c r="I22" s="119"/>
      <c r="J22" s="74">
        <v>10</v>
      </c>
      <c r="K22" s="76">
        <v>7304.0999999999995</v>
      </c>
      <c r="N22" s="26"/>
    </row>
    <row r="23" spans="2:14" x14ac:dyDescent="0.5">
      <c r="B23" s="15" t="s">
        <v>102</v>
      </c>
      <c r="C23" s="17">
        <v>11700.333333333336</v>
      </c>
      <c r="D23" s="6">
        <v>31134</v>
      </c>
      <c r="E23" s="91">
        <f t="shared" si="0"/>
        <v>0.37580565726643977</v>
      </c>
      <c r="F23" s="69"/>
      <c r="G23" s="74">
        <v>11</v>
      </c>
      <c r="H23" s="76">
        <v>3526.6805555555557</v>
      </c>
      <c r="I23" s="119"/>
      <c r="J23" s="74">
        <v>11</v>
      </c>
      <c r="K23" s="76">
        <v>4071.8361111111112</v>
      </c>
    </row>
    <row r="24" spans="2:14" x14ac:dyDescent="0.5">
      <c r="B24" s="15" t="s">
        <v>106</v>
      </c>
      <c r="C24" s="17">
        <v>1526.833333333333</v>
      </c>
      <c r="D24" s="6">
        <v>4217</v>
      </c>
      <c r="E24" s="91">
        <f t="shared" si="0"/>
        <v>0.36206623982293884</v>
      </c>
      <c r="F24" s="69"/>
      <c r="G24" s="74">
        <v>12</v>
      </c>
      <c r="H24" s="76">
        <v>2921.9861111111109</v>
      </c>
      <c r="I24" s="119"/>
      <c r="J24" s="74">
        <v>12</v>
      </c>
      <c r="K24" s="76">
        <v>4494.4027777777774</v>
      </c>
    </row>
    <row r="25" spans="2:14" x14ac:dyDescent="0.5">
      <c r="B25" s="15" t="s">
        <v>104</v>
      </c>
      <c r="C25" s="17">
        <v>7077.833333333333</v>
      </c>
      <c r="D25" s="6">
        <v>19677</v>
      </c>
      <c r="E25" s="91">
        <f t="shared" si="0"/>
        <v>0.35970083515441037</v>
      </c>
      <c r="F25" s="69"/>
      <c r="G25" s="74">
        <v>13</v>
      </c>
      <c r="H25" s="76">
        <v>5645.9999999999991</v>
      </c>
      <c r="I25" s="119"/>
      <c r="J25" s="74">
        <v>13</v>
      </c>
      <c r="K25" s="76">
        <v>5682.0277777777774</v>
      </c>
    </row>
    <row r="26" spans="2:14" x14ac:dyDescent="0.5">
      <c r="B26" s="15" t="s">
        <v>105</v>
      </c>
      <c r="C26" s="17">
        <v>661</v>
      </c>
      <c r="D26" s="6">
        <v>1927</v>
      </c>
      <c r="E26" s="91">
        <f t="shared" si="0"/>
        <v>0.34302023871302545</v>
      </c>
      <c r="F26" s="69"/>
      <c r="G26" s="74">
        <v>14</v>
      </c>
      <c r="H26" s="76">
        <v>3338.2638888888891</v>
      </c>
      <c r="I26" s="119"/>
      <c r="J26" s="74">
        <v>14</v>
      </c>
      <c r="K26" s="76">
        <v>7131.5500000000011</v>
      </c>
    </row>
    <row r="27" spans="2:14" x14ac:dyDescent="0.5">
      <c r="B27" s="15" t="s">
        <v>107</v>
      </c>
      <c r="C27" s="17">
        <v>4106.0000000000009</v>
      </c>
      <c r="D27" s="6">
        <v>12400</v>
      </c>
      <c r="E27" s="91">
        <f t="shared" si="0"/>
        <v>0.33112903225806462</v>
      </c>
      <c r="F27" s="69"/>
      <c r="G27" s="74">
        <v>15</v>
      </c>
      <c r="H27" s="76">
        <v>9014.7638888888887</v>
      </c>
      <c r="I27" s="119"/>
      <c r="J27" s="74">
        <v>15</v>
      </c>
      <c r="K27" s="76">
        <v>6206.8333333333321</v>
      </c>
    </row>
    <row r="28" spans="2:14" x14ac:dyDescent="0.5">
      <c r="B28" s="15" t="s">
        <v>109</v>
      </c>
      <c r="C28" s="17">
        <v>1521.6666666666667</v>
      </c>
      <c r="D28" s="6">
        <v>4730</v>
      </c>
      <c r="E28" s="91">
        <f t="shared" si="0"/>
        <v>0.32170542635658916</v>
      </c>
      <c r="F28" s="69"/>
      <c r="G28" s="74">
        <v>16</v>
      </c>
      <c r="H28" s="76">
        <v>4126.6666666666661</v>
      </c>
      <c r="I28" s="119"/>
      <c r="J28" s="74">
        <v>16</v>
      </c>
      <c r="K28" s="76">
        <v>7514.5555555555557</v>
      </c>
    </row>
    <row r="29" spans="2:14" x14ac:dyDescent="0.5">
      <c r="B29" s="15" t="s">
        <v>108</v>
      </c>
      <c r="C29" s="17">
        <v>627.83333333333326</v>
      </c>
      <c r="D29" s="6">
        <v>1959</v>
      </c>
      <c r="E29" s="91">
        <f t="shared" si="0"/>
        <v>0.3204866428449889</v>
      </c>
      <c r="F29" s="69"/>
      <c r="G29" s="74">
        <v>17</v>
      </c>
      <c r="H29" s="76">
        <v>3446.8888888888887</v>
      </c>
      <c r="I29" s="119"/>
      <c r="J29" s="74">
        <v>17</v>
      </c>
      <c r="K29" s="76">
        <v>7463.0555555555557</v>
      </c>
    </row>
    <row r="30" spans="2:14" x14ac:dyDescent="0.5">
      <c r="B30" s="15" t="s">
        <v>110</v>
      </c>
      <c r="C30" s="17">
        <v>11187.000000000002</v>
      </c>
      <c r="D30" s="6">
        <v>35133</v>
      </c>
      <c r="E30" s="91">
        <f t="shared" si="0"/>
        <v>0.31841858082144997</v>
      </c>
      <c r="F30" s="69"/>
      <c r="G30" s="74">
        <v>18</v>
      </c>
      <c r="H30" s="76">
        <v>3188.5</v>
      </c>
      <c r="I30" s="119"/>
      <c r="J30" s="74">
        <v>18</v>
      </c>
      <c r="K30" s="76">
        <v>4864.8888888888896</v>
      </c>
    </row>
    <row r="31" spans="2:14" x14ac:dyDescent="0.5">
      <c r="B31" s="15" t="s">
        <v>111</v>
      </c>
      <c r="C31" s="17">
        <v>364.16666666666669</v>
      </c>
      <c r="D31" s="6">
        <v>1173</v>
      </c>
      <c r="E31" s="91">
        <f t="shared" si="0"/>
        <v>0.31045751633986929</v>
      </c>
      <c r="F31" s="69"/>
      <c r="G31" s="74">
        <v>19</v>
      </c>
      <c r="H31" s="76">
        <v>4393.9111111111106</v>
      </c>
      <c r="I31" s="119"/>
      <c r="J31" s="74">
        <v>19</v>
      </c>
      <c r="K31" s="76">
        <v>5229.333333333333</v>
      </c>
    </row>
    <row r="32" spans="2:14" x14ac:dyDescent="0.5">
      <c r="B32" s="15" t="s">
        <v>112</v>
      </c>
      <c r="C32" s="17">
        <v>1481.1666666666667</v>
      </c>
      <c r="D32" s="6">
        <v>4971</v>
      </c>
      <c r="E32" s="91">
        <f t="shared" si="0"/>
        <v>0.29796151009186617</v>
      </c>
      <c r="F32" s="69"/>
      <c r="G32" s="74">
        <v>20</v>
      </c>
      <c r="H32" s="76">
        <v>2910.1888888888889</v>
      </c>
      <c r="I32" s="119"/>
      <c r="J32" s="74">
        <v>20</v>
      </c>
      <c r="K32" s="76">
        <v>7296.7222222222217</v>
      </c>
    </row>
    <row r="33" spans="2:11" x14ac:dyDescent="0.5">
      <c r="B33" s="15" t="s">
        <v>120</v>
      </c>
      <c r="C33" s="17">
        <v>2022.1666666666665</v>
      </c>
      <c r="D33" s="6">
        <v>6946</v>
      </c>
      <c r="E33" s="91">
        <f t="shared" si="0"/>
        <v>0.29112678759957766</v>
      </c>
      <c r="F33" s="69"/>
      <c r="G33" s="74">
        <v>21</v>
      </c>
      <c r="H33" s="76">
        <v>2629.2583333333337</v>
      </c>
      <c r="I33" s="119"/>
      <c r="J33" s="74">
        <v>21</v>
      </c>
      <c r="K33" s="76">
        <v>13257.555555555557</v>
      </c>
    </row>
    <row r="34" spans="2:11" x14ac:dyDescent="0.5">
      <c r="B34" s="15" t="s">
        <v>113</v>
      </c>
      <c r="C34" s="17">
        <v>1806.5</v>
      </c>
      <c r="D34" s="6">
        <v>6226</v>
      </c>
      <c r="E34" s="91">
        <f t="shared" si="0"/>
        <v>0.29015419209765497</v>
      </c>
      <c r="F34" s="69"/>
      <c r="G34" s="74">
        <v>22</v>
      </c>
      <c r="H34" s="76">
        <v>1442.5777777777778</v>
      </c>
      <c r="I34" s="119"/>
      <c r="J34" s="74">
        <v>22</v>
      </c>
      <c r="K34" s="76">
        <v>5854.5416666666661</v>
      </c>
    </row>
    <row r="35" spans="2:11" x14ac:dyDescent="0.5">
      <c r="B35" s="15" t="s">
        <v>115</v>
      </c>
      <c r="C35" s="17">
        <v>29755.833333333332</v>
      </c>
      <c r="D35" s="6">
        <v>104357</v>
      </c>
      <c r="E35" s="91">
        <f t="shared" si="0"/>
        <v>0.2851350013255779</v>
      </c>
      <c r="F35" s="69"/>
      <c r="G35" s="74">
        <v>23</v>
      </c>
      <c r="H35" s="76">
        <v>2841.0138888888887</v>
      </c>
      <c r="I35" s="119"/>
      <c r="J35" s="74">
        <v>23</v>
      </c>
      <c r="K35" s="76">
        <v>4445.1875</v>
      </c>
    </row>
    <row r="36" spans="2:11" x14ac:dyDescent="0.5">
      <c r="B36" s="15" t="s">
        <v>117</v>
      </c>
      <c r="C36" s="17">
        <v>23579.999999999996</v>
      </c>
      <c r="D36" s="6">
        <v>84414</v>
      </c>
      <c r="E36" s="91">
        <f t="shared" si="0"/>
        <v>0.27933755064325816</v>
      </c>
      <c r="F36" s="69"/>
      <c r="G36" s="74">
        <v>24</v>
      </c>
      <c r="H36" s="76">
        <v>1653.3888888888887</v>
      </c>
      <c r="I36" s="119"/>
      <c r="J36" s="74">
        <v>24</v>
      </c>
      <c r="K36" s="76">
        <v>5808.458333333333</v>
      </c>
    </row>
    <row r="37" spans="2:11" x14ac:dyDescent="0.5">
      <c r="B37" s="15" t="s">
        <v>116</v>
      </c>
      <c r="C37" s="17">
        <v>12235.333333333336</v>
      </c>
      <c r="D37" s="6">
        <v>44174</v>
      </c>
      <c r="E37" s="91">
        <f t="shared" si="0"/>
        <v>0.27698042589155014</v>
      </c>
      <c r="F37" s="69"/>
      <c r="G37" s="74">
        <v>25</v>
      </c>
      <c r="H37" s="76">
        <v>2841.0138888888887</v>
      </c>
      <c r="I37" s="119"/>
      <c r="J37" s="74">
        <v>25</v>
      </c>
      <c r="K37" s="76">
        <v>5808.458333333333</v>
      </c>
    </row>
    <row r="38" spans="2:11" x14ac:dyDescent="0.5">
      <c r="B38" s="15" t="s">
        <v>114</v>
      </c>
      <c r="C38" s="17">
        <v>2608.833333333333</v>
      </c>
      <c r="D38" s="6">
        <v>9421</v>
      </c>
      <c r="E38" s="91">
        <f t="shared" si="0"/>
        <v>0.27691681703994619</v>
      </c>
      <c r="F38" s="69"/>
      <c r="G38" s="74">
        <v>26</v>
      </c>
      <c r="H38" s="76">
        <v>2841.0138888888887</v>
      </c>
      <c r="I38" s="119"/>
      <c r="J38" s="74">
        <v>26</v>
      </c>
      <c r="K38" s="76">
        <v>6200.3749999999991</v>
      </c>
    </row>
    <row r="39" spans="2:11" x14ac:dyDescent="0.5">
      <c r="B39" s="15" t="s">
        <v>119</v>
      </c>
      <c r="C39" s="17">
        <v>45532.666666666672</v>
      </c>
      <c r="D39" s="6">
        <v>164731</v>
      </c>
      <c r="E39" s="91">
        <f t="shared" si="0"/>
        <v>0.2764061813906713</v>
      </c>
      <c r="F39" s="69"/>
      <c r="G39" s="74">
        <v>27</v>
      </c>
      <c r="H39" s="76">
        <v>6125.1333333333341</v>
      </c>
      <c r="I39" s="119"/>
      <c r="J39" s="74">
        <v>27</v>
      </c>
      <c r="K39" s="76">
        <v>5861.3125</v>
      </c>
    </row>
    <row r="40" spans="2:11" x14ac:dyDescent="0.5">
      <c r="B40" s="15" t="s">
        <v>118</v>
      </c>
      <c r="C40" s="17">
        <v>3274.9999999999995</v>
      </c>
      <c r="D40" s="6">
        <v>11867</v>
      </c>
      <c r="E40" s="91">
        <f t="shared" si="0"/>
        <v>0.27597539394960813</v>
      </c>
      <c r="F40" s="69"/>
      <c r="G40" s="74">
        <v>28</v>
      </c>
      <c r="H40" s="76">
        <v>1006.4166666666666</v>
      </c>
      <c r="I40" s="119"/>
      <c r="J40" s="74">
        <v>28</v>
      </c>
      <c r="K40" s="76">
        <v>4015.6805555555557</v>
      </c>
    </row>
    <row r="41" spans="2:11" x14ac:dyDescent="0.5">
      <c r="B41" s="15" t="s">
        <v>125</v>
      </c>
      <c r="C41" s="17">
        <v>208.16666666666666</v>
      </c>
      <c r="D41" s="6">
        <v>762</v>
      </c>
      <c r="E41" s="91">
        <f t="shared" si="0"/>
        <v>0.27318460192475941</v>
      </c>
      <c r="F41" s="69"/>
      <c r="G41" s="74">
        <v>29</v>
      </c>
      <c r="H41" s="76">
        <v>2326</v>
      </c>
      <c r="I41" s="119"/>
      <c r="J41" s="74">
        <v>29</v>
      </c>
      <c r="K41" s="76">
        <v>4973.9583333333339</v>
      </c>
    </row>
    <row r="42" spans="2:11" x14ac:dyDescent="0.5">
      <c r="B42" s="15" t="s">
        <v>121</v>
      </c>
      <c r="C42" s="17">
        <v>2011</v>
      </c>
      <c r="D42" s="6">
        <v>7578</v>
      </c>
      <c r="E42" s="91">
        <f t="shared" si="0"/>
        <v>0.26537344945896013</v>
      </c>
      <c r="F42" s="69"/>
      <c r="G42" s="74">
        <v>30</v>
      </c>
      <c r="H42" s="76">
        <v>3880.8333333333339</v>
      </c>
      <c r="I42" s="119"/>
      <c r="J42" s="74">
        <v>30</v>
      </c>
      <c r="K42" s="76">
        <v>6523.7083333333321</v>
      </c>
    </row>
    <row r="43" spans="2:11" x14ac:dyDescent="0.5">
      <c r="B43" s="15" t="s">
        <v>123</v>
      </c>
      <c r="C43" s="17">
        <v>2904.5000000000005</v>
      </c>
      <c r="D43" s="6">
        <v>11446</v>
      </c>
      <c r="E43" s="91">
        <f t="shared" si="0"/>
        <v>0.2537567709243404</v>
      </c>
      <c r="F43" s="69"/>
      <c r="G43" s="74">
        <v>31</v>
      </c>
      <c r="H43" s="76">
        <v>2684.1388888888891</v>
      </c>
      <c r="I43" s="119"/>
      <c r="J43" s="74">
        <v>31</v>
      </c>
      <c r="K43" s="76">
        <v>2422.4259259259261</v>
      </c>
    </row>
    <row r="44" spans="2:11" x14ac:dyDescent="0.5">
      <c r="B44" s="15" t="s">
        <v>124</v>
      </c>
      <c r="C44" s="17">
        <v>29861.166666666661</v>
      </c>
      <c r="D44" s="6">
        <v>117922</v>
      </c>
      <c r="E44" s="91">
        <f t="shared" ref="E44:E68" si="1">C44/D44</f>
        <v>0.25322812254428062</v>
      </c>
      <c r="F44" s="69"/>
      <c r="G44" s="74">
        <v>32</v>
      </c>
      <c r="H44" s="76">
        <v>4830.416666666667</v>
      </c>
      <c r="I44" s="119"/>
      <c r="J44" s="74">
        <v>32</v>
      </c>
      <c r="K44" s="76">
        <v>3697.1759259259261</v>
      </c>
    </row>
    <row r="45" spans="2:11" x14ac:dyDescent="0.5">
      <c r="B45" s="15" t="s">
        <v>127</v>
      </c>
      <c r="C45" s="17">
        <v>2287.3333333333335</v>
      </c>
      <c r="D45" s="6">
        <v>9371</v>
      </c>
      <c r="E45" s="91">
        <f t="shared" si="1"/>
        <v>0.24408636573827056</v>
      </c>
      <c r="F45" s="69"/>
      <c r="G45" s="74">
        <v>33</v>
      </c>
      <c r="H45" s="76">
        <v>3372.9166666666665</v>
      </c>
      <c r="I45" s="119"/>
      <c r="J45" s="74">
        <v>33</v>
      </c>
      <c r="K45" s="76">
        <v>2422.4259259259261</v>
      </c>
    </row>
    <row r="46" spans="2:11" x14ac:dyDescent="0.5">
      <c r="B46" s="15" t="s">
        <v>131</v>
      </c>
      <c r="C46" s="17">
        <v>2110.3333333333335</v>
      </c>
      <c r="D46" s="6">
        <v>8940</v>
      </c>
      <c r="E46" s="91">
        <f t="shared" si="1"/>
        <v>0.23605518269947801</v>
      </c>
      <c r="F46" s="69"/>
      <c r="G46" s="74">
        <v>34</v>
      </c>
      <c r="H46" s="76">
        <v>4090.1388888888887</v>
      </c>
      <c r="I46" s="119"/>
      <c r="J46" s="74">
        <v>34</v>
      </c>
      <c r="K46" s="76">
        <v>4272.7592592592591</v>
      </c>
    </row>
    <row r="47" spans="2:11" x14ac:dyDescent="0.5">
      <c r="B47" s="15" t="s">
        <v>122</v>
      </c>
      <c r="C47" s="17">
        <v>16660.499999999996</v>
      </c>
      <c r="D47" s="6">
        <v>70973</v>
      </c>
      <c r="E47" s="91">
        <f t="shared" si="1"/>
        <v>0.23474419849802033</v>
      </c>
      <c r="F47" s="69"/>
      <c r="G47" s="74">
        <v>35</v>
      </c>
      <c r="H47" s="76">
        <v>3439.1388888888887</v>
      </c>
      <c r="I47" s="119"/>
      <c r="J47" s="74">
        <v>35</v>
      </c>
      <c r="K47" s="76">
        <v>6194.3796296296296</v>
      </c>
    </row>
    <row r="48" spans="2:11" x14ac:dyDescent="0.5">
      <c r="B48" s="15" t="s">
        <v>126</v>
      </c>
      <c r="C48" s="17">
        <v>254.66666666666663</v>
      </c>
      <c r="D48" s="6">
        <v>1088</v>
      </c>
      <c r="E48" s="91">
        <f t="shared" si="1"/>
        <v>0.23406862745098037</v>
      </c>
      <c r="F48" s="69"/>
      <c r="G48" s="74">
        <v>36</v>
      </c>
      <c r="H48" s="76">
        <v>1425.75</v>
      </c>
      <c r="I48" s="119"/>
      <c r="J48" s="74">
        <v>36</v>
      </c>
      <c r="K48" s="76">
        <v>8594.4087301587297</v>
      </c>
    </row>
    <row r="49" spans="2:11" x14ac:dyDescent="0.5">
      <c r="B49" s="15" t="s">
        <v>128</v>
      </c>
      <c r="C49" s="17">
        <v>3992.3333333333335</v>
      </c>
      <c r="D49" s="6">
        <v>17191</v>
      </c>
      <c r="E49" s="91">
        <f t="shared" si="1"/>
        <v>0.2322339208500572</v>
      </c>
      <c r="F49" s="69"/>
      <c r="G49" s="74">
        <v>37</v>
      </c>
      <c r="H49" s="76">
        <v>4446.7916666666661</v>
      </c>
      <c r="I49" s="119"/>
      <c r="J49" s="74">
        <v>37</v>
      </c>
      <c r="K49" s="76">
        <v>3161.0476190476193</v>
      </c>
    </row>
    <row r="50" spans="2:11" x14ac:dyDescent="0.5">
      <c r="B50" s="15" t="s">
        <v>129</v>
      </c>
      <c r="C50" s="17">
        <v>2414.666666666667</v>
      </c>
      <c r="D50" s="6">
        <v>10473</v>
      </c>
      <c r="E50" s="91">
        <f t="shared" si="1"/>
        <v>0.23056112543365481</v>
      </c>
      <c r="F50" s="69"/>
      <c r="G50" s="74">
        <v>38</v>
      </c>
      <c r="H50" s="76">
        <v>782.54166666666674</v>
      </c>
      <c r="I50" s="119"/>
      <c r="J50" s="74">
        <v>38</v>
      </c>
      <c r="K50" s="76">
        <v>7019.5337301587315</v>
      </c>
    </row>
    <row r="51" spans="2:11" x14ac:dyDescent="0.5">
      <c r="B51" s="15" t="s">
        <v>130</v>
      </c>
      <c r="C51" s="17">
        <v>462.5</v>
      </c>
      <c r="D51" s="6">
        <v>2023</v>
      </c>
      <c r="E51" s="91">
        <f t="shared" si="1"/>
        <v>0.22862086010874938</v>
      </c>
      <c r="F51" s="69"/>
      <c r="G51" s="74">
        <v>39</v>
      </c>
      <c r="H51" s="76">
        <v>2547.2638888888891</v>
      </c>
      <c r="I51" s="119"/>
      <c r="J51" s="74">
        <v>39</v>
      </c>
      <c r="K51" s="76">
        <v>5112.5238095238092</v>
      </c>
    </row>
    <row r="52" spans="2:11" x14ac:dyDescent="0.5">
      <c r="B52" s="15" t="s">
        <v>132</v>
      </c>
      <c r="C52" s="17">
        <v>106</v>
      </c>
      <c r="D52" s="6">
        <v>496</v>
      </c>
      <c r="E52" s="91">
        <f t="shared" si="1"/>
        <v>0.21370967741935484</v>
      </c>
      <c r="F52" s="69"/>
      <c r="G52" s="74">
        <v>40</v>
      </c>
      <c r="H52" s="76">
        <v>4749.458333333333</v>
      </c>
      <c r="I52" s="119"/>
      <c r="J52" s="74">
        <v>40</v>
      </c>
      <c r="K52" s="76">
        <v>5130.833333333333</v>
      </c>
    </row>
    <row r="53" spans="2:11" x14ac:dyDescent="0.5">
      <c r="B53" s="15" t="s">
        <v>135</v>
      </c>
      <c r="C53" s="17">
        <v>2424</v>
      </c>
      <c r="D53" s="6">
        <v>11491</v>
      </c>
      <c r="E53" s="91">
        <f t="shared" si="1"/>
        <v>0.21094769819859019</v>
      </c>
      <c r="F53" s="69"/>
      <c r="G53" s="74">
        <v>41</v>
      </c>
      <c r="H53" s="76">
        <v>7886.5416666666679</v>
      </c>
      <c r="I53" s="119"/>
      <c r="J53" s="74">
        <v>41</v>
      </c>
      <c r="K53" s="76">
        <v>4561.3888888888896</v>
      </c>
    </row>
    <row r="54" spans="2:11" x14ac:dyDescent="0.5">
      <c r="B54" s="15" t="s">
        <v>134</v>
      </c>
      <c r="C54" s="17">
        <v>1187.1666666666667</v>
      </c>
      <c r="D54" s="6">
        <v>5895</v>
      </c>
      <c r="E54" s="91">
        <f t="shared" si="1"/>
        <v>0.20138535482046935</v>
      </c>
      <c r="F54" s="69"/>
      <c r="G54" s="74">
        <v>42</v>
      </c>
      <c r="H54" s="76">
        <v>5371.0138888888887</v>
      </c>
      <c r="I54" s="119"/>
      <c r="J54" s="74">
        <v>42</v>
      </c>
      <c r="K54" s="76">
        <v>4574.1111111111113</v>
      </c>
    </row>
    <row r="55" spans="2:11" x14ac:dyDescent="0.5">
      <c r="B55" s="15" t="s">
        <v>133</v>
      </c>
      <c r="C55" s="17">
        <v>710.5</v>
      </c>
      <c r="D55" s="6">
        <v>3539</v>
      </c>
      <c r="E55" s="91">
        <f t="shared" si="1"/>
        <v>0.20076292738061599</v>
      </c>
      <c r="F55" s="69"/>
      <c r="G55" s="74">
        <v>43</v>
      </c>
      <c r="H55" s="76">
        <v>3665.875</v>
      </c>
      <c r="I55" s="119"/>
      <c r="J55" s="74">
        <v>43</v>
      </c>
      <c r="K55" s="76">
        <v>6844.6944444444453</v>
      </c>
    </row>
    <row r="56" spans="2:11" x14ac:dyDescent="0.5">
      <c r="B56" s="15" t="s">
        <v>139</v>
      </c>
      <c r="C56" s="17">
        <v>2351.833333333333</v>
      </c>
      <c r="D56" s="6">
        <v>12085</v>
      </c>
      <c r="E56" s="91">
        <f t="shared" si="1"/>
        <v>0.19460764032547231</v>
      </c>
      <c r="F56" s="69"/>
      <c r="G56" s="74">
        <v>44</v>
      </c>
      <c r="H56" s="76">
        <v>2188.6666666666665</v>
      </c>
      <c r="I56" s="119"/>
      <c r="J56" s="74">
        <v>44</v>
      </c>
      <c r="K56" s="76">
        <v>4853.4722222222226</v>
      </c>
    </row>
    <row r="57" spans="2:11" x14ac:dyDescent="0.5">
      <c r="B57" s="15" t="s">
        <v>138</v>
      </c>
      <c r="C57" s="17">
        <v>636.33333333333337</v>
      </c>
      <c r="D57" s="6">
        <v>3309</v>
      </c>
      <c r="E57" s="91">
        <f t="shared" si="1"/>
        <v>0.19230381787045434</v>
      </c>
      <c r="F57" s="69"/>
      <c r="G57" s="74">
        <v>45</v>
      </c>
      <c r="H57" s="76">
        <v>2580.583333333333</v>
      </c>
      <c r="I57" s="119"/>
      <c r="J57" s="74">
        <v>45</v>
      </c>
      <c r="K57" s="76">
        <v>7443.6674603174597</v>
      </c>
    </row>
    <row r="58" spans="2:11" x14ac:dyDescent="0.5">
      <c r="B58" s="15" t="s">
        <v>137</v>
      </c>
      <c r="C58" s="17">
        <v>314.16666666666669</v>
      </c>
      <c r="D58" s="6">
        <v>1661</v>
      </c>
      <c r="E58" s="91">
        <f t="shared" si="1"/>
        <v>0.18914308649407988</v>
      </c>
      <c r="F58" s="69"/>
      <c r="G58" s="74">
        <v>46</v>
      </c>
      <c r="H58" s="76">
        <v>1864.6041666666667</v>
      </c>
      <c r="I58" s="119"/>
      <c r="J58" s="74">
        <v>46</v>
      </c>
      <c r="K58" s="76">
        <v>5862.9587301587298</v>
      </c>
    </row>
    <row r="59" spans="2:11" x14ac:dyDescent="0.5">
      <c r="B59" s="15" t="s">
        <v>136</v>
      </c>
      <c r="C59" s="17">
        <v>695.66666666666674</v>
      </c>
      <c r="D59" s="6">
        <v>3678</v>
      </c>
      <c r="E59" s="91">
        <f t="shared" si="1"/>
        <v>0.18914264999093713</v>
      </c>
      <c r="F59" s="69"/>
      <c r="G59" s="74">
        <v>47</v>
      </c>
      <c r="H59" s="76">
        <v>2904.2291666666665</v>
      </c>
      <c r="I59" s="119"/>
      <c r="J59" s="74">
        <v>47</v>
      </c>
      <c r="K59" s="76">
        <v>7187.8805555555555</v>
      </c>
    </row>
    <row r="60" spans="2:11" x14ac:dyDescent="0.5">
      <c r="B60" s="15" t="s">
        <v>142</v>
      </c>
      <c r="C60" s="17">
        <v>568.66666666666663</v>
      </c>
      <c r="D60" s="6">
        <v>3049</v>
      </c>
      <c r="E60" s="91">
        <f t="shared" si="1"/>
        <v>0.18650923800153055</v>
      </c>
      <c r="F60" s="69"/>
      <c r="G60" s="74">
        <v>48</v>
      </c>
      <c r="H60" s="76">
        <v>2904.2291666666665</v>
      </c>
      <c r="I60" s="119"/>
      <c r="J60" s="74">
        <v>48</v>
      </c>
      <c r="K60" s="76">
        <v>5795.0837301587308</v>
      </c>
    </row>
    <row r="61" spans="2:11" x14ac:dyDescent="0.5">
      <c r="B61" s="15" t="s">
        <v>140</v>
      </c>
      <c r="C61" s="17">
        <v>1632.3333333333333</v>
      </c>
      <c r="D61" s="6">
        <v>8963</v>
      </c>
      <c r="E61" s="91">
        <f t="shared" si="1"/>
        <v>0.18211908215255307</v>
      </c>
      <c r="F61" s="69"/>
      <c r="G61" s="74">
        <v>49</v>
      </c>
      <c r="H61" s="76">
        <v>2904.2291666666665</v>
      </c>
      <c r="I61" s="119"/>
      <c r="J61" s="74">
        <v>49</v>
      </c>
      <c r="K61" s="76">
        <v>4256.9392857142866</v>
      </c>
    </row>
    <row r="62" spans="2:11" x14ac:dyDescent="0.5">
      <c r="B62" s="15" t="s">
        <v>141</v>
      </c>
      <c r="C62" s="17">
        <v>1198.5000000000002</v>
      </c>
      <c r="D62" s="6">
        <v>6774</v>
      </c>
      <c r="E62" s="91">
        <f t="shared" si="1"/>
        <v>0.17692648361381758</v>
      </c>
      <c r="F62" s="69"/>
      <c r="G62" s="74">
        <v>50</v>
      </c>
      <c r="H62" s="76">
        <v>2904.2291666666665</v>
      </c>
      <c r="I62" s="119"/>
      <c r="J62" s="74">
        <v>50</v>
      </c>
      <c r="K62" s="76">
        <v>3709.8174603174607</v>
      </c>
    </row>
    <row r="63" spans="2:11" x14ac:dyDescent="0.5">
      <c r="B63" s="15" t="s">
        <v>144</v>
      </c>
      <c r="C63" s="17">
        <v>161.16666666666666</v>
      </c>
      <c r="D63" s="6">
        <v>937</v>
      </c>
      <c r="E63" s="91">
        <f t="shared" si="1"/>
        <v>0.17200284596229098</v>
      </c>
      <c r="F63" s="69"/>
      <c r="G63" s="74">
        <v>51</v>
      </c>
      <c r="H63" s="76">
        <v>3296.145833333333</v>
      </c>
      <c r="I63" s="119"/>
      <c r="J63" s="154"/>
      <c r="K63" s="119"/>
    </row>
    <row r="64" spans="2:11" x14ac:dyDescent="0.5">
      <c r="B64" s="15" t="s">
        <v>145</v>
      </c>
      <c r="C64" s="17">
        <v>1447.1666666666665</v>
      </c>
      <c r="D64" s="6">
        <v>8623</v>
      </c>
      <c r="E64" s="91">
        <f t="shared" si="1"/>
        <v>0.16782635586996017</v>
      </c>
      <c r="F64" s="69"/>
      <c r="G64" s="74">
        <v>52</v>
      </c>
      <c r="H64" s="76">
        <v>2904.2291666666665</v>
      </c>
      <c r="I64" s="119"/>
      <c r="J64" s="154"/>
      <c r="K64" s="119"/>
    </row>
    <row r="65" spans="2:11" x14ac:dyDescent="0.5">
      <c r="B65" s="15" t="s">
        <v>143</v>
      </c>
      <c r="C65" s="17">
        <v>280.33333333333337</v>
      </c>
      <c r="D65" s="6">
        <v>1729</v>
      </c>
      <c r="E65" s="91">
        <f t="shared" si="1"/>
        <v>0.16213610950453058</v>
      </c>
      <c r="F65" s="69"/>
      <c r="G65" s="74">
        <v>53</v>
      </c>
      <c r="H65" s="76">
        <v>2565.1666666666665</v>
      </c>
      <c r="I65" s="119"/>
      <c r="J65" s="154"/>
      <c r="K65" s="119"/>
    </row>
    <row r="66" spans="2:11" x14ac:dyDescent="0.5">
      <c r="B66" s="15" t="s">
        <v>147</v>
      </c>
      <c r="C66" s="17">
        <v>19250.499999999996</v>
      </c>
      <c r="D66" s="6">
        <v>118960</v>
      </c>
      <c r="E66" s="91">
        <f t="shared" si="1"/>
        <v>0.16182330195023534</v>
      </c>
      <c r="F66" s="69"/>
      <c r="G66" s="74">
        <v>54</v>
      </c>
      <c r="H66" s="76">
        <v>3296.145833333333</v>
      </c>
      <c r="I66" s="119"/>
      <c r="J66" s="154"/>
      <c r="K66" s="119"/>
    </row>
    <row r="67" spans="2:11" x14ac:dyDescent="0.5">
      <c r="B67" s="15" t="s">
        <v>146</v>
      </c>
      <c r="C67" s="17">
        <v>272.33333333333337</v>
      </c>
      <c r="D67" s="6">
        <v>1694</v>
      </c>
      <c r="E67" s="91">
        <f t="shared" si="1"/>
        <v>0.16076347894529716</v>
      </c>
      <c r="F67" s="69"/>
      <c r="G67" s="74">
        <v>55</v>
      </c>
      <c r="H67" s="76">
        <v>2406.75</v>
      </c>
      <c r="I67" s="119"/>
      <c r="J67" s="154"/>
      <c r="K67" s="119"/>
    </row>
    <row r="68" spans="2:11" x14ac:dyDescent="0.5">
      <c r="B68" s="15" t="s">
        <v>148</v>
      </c>
      <c r="C68" s="17">
        <v>209.33333333333334</v>
      </c>
      <c r="D68" s="6">
        <v>1415</v>
      </c>
      <c r="E68" s="91">
        <f t="shared" si="1"/>
        <v>0.14793875147232038</v>
      </c>
      <c r="F68" s="69"/>
      <c r="G68" s="74">
        <v>56</v>
      </c>
      <c r="H68" s="76">
        <v>1608.9305555555554</v>
      </c>
      <c r="I68" s="119"/>
      <c r="J68" s="154"/>
      <c r="K68" s="119"/>
    </row>
    <row r="69" spans="2:11" x14ac:dyDescent="0.5">
      <c r="B69" s="234" t="s">
        <v>92</v>
      </c>
      <c r="C69" s="88">
        <v>2573.5</v>
      </c>
      <c r="D69" s="28"/>
      <c r="E69" s="90"/>
      <c r="F69" s="69"/>
      <c r="G69" s="74">
        <v>57</v>
      </c>
      <c r="H69" s="76">
        <v>1593.0833333333335</v>
      </c>
      <c r="I69" s="119"/>
      <c r="J69" s="154"/>
      <c r="K69" s="119"/>
    </row>
    <row r="70" spans="2:11" x14ac:dyDescent="0.5">
      <c r="G70" s="74">
        <v>58</v>
      </c>
      <c r="H70" s="76">
        <v>3380.875</v>
      </c>
      <c r="I70" s="119"/>
      <c r="J70" s="154"/>
      <c r="K70" s="119"/>
    </row>
    <row r="71" spans="2:11" x14ac:dyDescent="0.5">
      <c r="G71" s="74">
        <v>59</v>
      </c>
      <c r="H71" s="76">
        <v>4389.7916666666661</v>
      </c>
      <c r="I71" s="119"/>
      <c r="J71" s="154"/>
      <c r="K71" s="119"/>
    </row>
    <row r="72" spans="2:11" x14ac:dyDescent="0.5">
      <c r="G72" s="74">
        <v>60</v>
      </c>
      <c r="H72" s="76">
        <v>2133.9166666666665</v>
      </c>
      <c r="I72" s="119"/>
      <c r="J72" s="154"/>
      <c r="K72" s="119"/>
    </row>
    <row r="73" spans="2:11" x14ac:dyDescent="0.5">
      <c r="G73" s="74">
        <v>61</v>
      </c>
      <c r="H73" s="76">
        <v>1211.212962962963</v>
      </c>
      <c r="I73" s="119"/>
      <c r="J73" s="154"/>
      <c r="K73" s="119"/>
    </row>
    <row r="74" spans="2:11" x14ac:dyDescent="0.5">
      <c r="G74" s="74">
        <v>62</v>
      </c>
      <c r="H74" s="76">
        <v>1211.212962962963</v>
      </c>
      <c r="I74" s="119"/>
      <c r="J74" s="154"/>
      <c r="K74" s="119"/>
    </row>
    <row r="75" spans="2:11" x14ac:dyDescent="0.5">
      <c r="G75" s="74">
        <v>63</v>
      </c>
      <c r="H75" s="76">
        <v>1211.212962962963</v>
      </c>
      <c r="I75" s="119"/>
      <c r="J75" s="154"/>
      <c r="K75" s="119"/>
    </row>
    <row r="76" spans="2:11" x14ac:dyDescent="0.5">
      <c r="G76" s="74">
        <v>64</v>
      </c>
      <c r="H76" s="76">
        <v>2485.962962962963</v>
      </c>
      <c r="I76" s="119"/>
      <c r="J76" s="154"/>
      <c r="K76" s="119"/>
    </row>
    <row r="77" spans="2:11" x14ac:dyDescent="0.5">
      <c r="G77" s="74">
        <v>65</v>
      </c>
      <c r="H77" s="76">
        <v>1211.212962962963</v>
      </c>
      <c r="I77" s="119"/>
      <c r="J77" s="154"/>
      <c r="K77" s="119"/>
    </row>
    <row r="78" spans="2:11" x14ac:dyDescent="0.5">
      <c r="G78" s="74">
        <v>66</v>
      </c>
      <c r="H78" s="76">
        <v>1211.212962962963</v>
      </c>
      <c r="I78" s="119"/>
      <c r="J78" s="154"/>
      <c r="K78" s="119"/>
    </row>
    <row r="79" spans="2:11" x14ac:dyDescent="0.5">
      <c r="G79" s="74">
        <v>67</v>
      </c>
      <c r="H79" s="76">
        <v>2393.2546296296296</v>
      </c>
      <c r="I79" s="119"/>
      <c r="J79" s="154"/>
      <c r="K79" s="119"/>
    </row>
    <row r="80" spans="2:11" x14ac:dyDescent="0.5">
      <c r="G80" s="74">
        <v>68</v>
      </c>
      <c r="H80" s="76">
        <v>1879.5046296296296</v>
      </c>
      <c r="I80" s="119"/>
      <c r="J80" s="154"/>
      <c r="K80" s="119"/>
    </row>
    <row r="81" spans="7:11" x14ac:dyDescent="0.5">
      <c r="G81" s="74">
        <v>69</v>
      </c>
      <c r="H81" s="76">
        <v>3262.8657407407409</v>
      </c>
      <c r="I81" s="119"/>
      <c r="J81" s="154"/>
      <c r="K81" s="119"/>
    </row>
    <row r="82" spans="7:11" x14ac:dyDescent="0.5">
      <c r="G82" s="74">
        <v>70</v>
      </c>
      <c r="H82" s="76">
        <v>2931.5138888888896</v>
      </c>
      <c r="I82" s="119"/>
      <c r="J82" s="154"/>
      <c r="K82" s="119"/>
    </row>
    <row r="83" spans="7:11" x14ac:dyDescent="0.5">
      <c r="G83" s="74">
        <v>71</v>
      </c>
      <c r="H83" s="76">
        <v>4473.8571428571431</v>
      </c>
      <c r="I83" s="119"/>
      <c r="J83" s="154"/>
      <c r="K83" s="119"/>
    </row>
    <row r="84" spans="7:11" x14ac:dyDescent="0.5">
      <c r="G84" s="74">
        <v>72</v>
      </c>
      <c r="H84" s="76">
        <v>4120.5515873015875</v>
      </c>
      <c r="I84" s="119"/>
      <c r="J84" s="154"/>
      <c r="K84" s="119"/>
    </row>
    <row r="85" spans="7:11" x14ac:dyDescent="0.5">
      <c r="G85" s="74">
        <v>73</v>
      </c>
      <c r="H85" s="76">
        <v>1562.3571428571429</v>
      </c>
      <c r="I85" s="119"/>
      <c r="J85" s="154"/>
      <c r="K85" s="119"/>
    </row>
    <row r="86" spans="7:11" x14ac:dyDescent="0.5">
      <c r="G86" s="74">
        <v>74</v>
      </c>
      <c r="H86" s="76">
        <v>1598.6904761904761</v>
      </c>
      <c r="I86" s="119"/>
      <c r="J86" s="154"/>
      <c r="K86" s="119"/>
    </row>
    <row r="87" spans="7:11" x14ac:dyDescent="0.5">
      <c r="G87" s="74">
        <v>75</v>
      </c>
      <c r="H87" s="76">
        <v>5457.1765873015884</v>
      </c>
      <c r="I87" s="119"/>
      <c r="J87" s="154"/>
      <c r="K87" s="119"/>
    </row>
    <row r="88" spans="7:11" x14ac:dyDescent="0.5">
      <c r="G88" s="74">
        <v>76</v>
      </c>
      <c r="H88" s="76">
        <v>1562.3571428571429</v>
      </c>
      <c r="I88" s="119"/>
      <c r="J88" s="154"/>
      <c r="K88" s="119"/>
    </row>
    <row r="89" spans="7:11" x14ac:dyDescent="0.5">
      <c r="G89" s="74">
        <v>77</v>
      </c>
      <c r="H89" s="76">
        <v>1748.7222222222222</v>
      </c>
      <c r="I89" s="119"/>
      <c r="J89" s="154"/>
      <c r="K89" s="119"/>
    </row>
    <row r="90" spans="7:11" x14ac:dyDescent="0.5">
      <c r="G90" s="74">
        <v>78</v>
      </c>
      <c r="H90" s="76">
        <v>3363.8015873015875</v>
      </c>
      <c r="I90" s="119"/>
      <c r="J90" s="154"/>
      <c r="K90" s="119"/>
    </row>
    <row r="91" spans="7:11" x14ac:dyDescent="0.5">
      <c r="G91" s="74">
        <v>79</v>
      </c>
      <c r="H91" s="76">
        <v>2319.1944444444448</v>
      </c>
      <c r="I91" s="119"/>
      <c r="J91" s="154"/>
      <c r="K91" s="119"/>
    </row>
    <row r="92" spans="7:11" x14ac:dyDescent="0.5">
      <c r="G92" s="74">
        <v>80</v>
      </c>
      <c r="H92" s="76">
        <v>2811.6388888888891</v>
      </c>
      <c r="I92" s="119"/>
      <c r="J92" s="154"/>
      <c r="K92" s="119"/>
    </row>
    <row r="93" spans="7:11" x14ac:dyDescent="0.5">
      <c r="G93" s="74">
        <v>81</v>
      </c>
      <c r="H93" s="76">
        <v>2280.6944444444448</v>
      </c>
      <c r="I93" s="119"/>
      <c r="J93" s="154"/>
      <c r="K93" s="119"/>
    </row>
    <row r="94" spans="7:11" x14ac:dyDescent="0.5">
      <c r="G94" s="74">
        <v>82</v>
      </c>
      <c r="H94" s="76">
        <v>2280.6944444444448</v>
      </c>
      <c r="I94" s="119"/>
      <c r="J94" s="154"/>
      <c r="K94" s="119"/>
    </row>
    <row r="95" spans="7:11" x14ac:dyDescent="0.5">
      <c r="G95" s="74">
        <v>83</v>
      </c>
      <c r="H95" s="76">
        <v>2749.9027777777783</v>
      </c>
      <c r="I95" s="119"/>
      <c r="J95" s="154"/>
      <c r="K95" s="119"/>
    </row>
    <row r="96" spans="7:11" x14ac:dyDescent="0.5">
      <c r="G96" s="74">
        <v>84</v>
      </c>
      <c r="H96" s="76">
        <v>1824.2083333333335</v>
      </c>
      <c r="I96" s="119"/>
      <c r="J96" s="154"/>
      <c r="K96" s="119"/>
    </row>
    <row r="97" spans="7:11" x14ac:dyDescent="0.5">
      <c r="G97" s="74">
        <v>85</v>
      </c>
      <c r="H97" s="76">
        <v>4225.3888888888887</v>
      </c>
      <c r="I97" s="119"/>
      <c r="J97" s="154"/>
      <c r="K97" s="119"/>
    </row>
    <row r="98" spans="7:11" x14ac:dyDescent="0.5">
      <c r="G98" s="74">
        <v>86</v>
      </c>
      <c r="H98" s="76">
        <v>2619.3055555555557</v>
      </c>
      <c r="I98" s="119"/>
      <c r="J98" s="154"/>
      <c r="K98" s="119"/>
    </row>
    <row r="99" spans="7:11" x14ac:dyDescent="0.5">
      <c r="G99" s="74">
        <v>87</v>
      </c>
      <c r="H99" s="76">
        <v>2937.3055555555557</v>
      </c>
      <c r="I99" s="119"/>
      <c r="J99" s="154"/>
      <c r="K99" s="119"/>
    </row>
    <row r="100" spans="7:11" x14ac:dyDescent="0.5">
      <c r="G100" s="74">
        <v>88</v>
      </c>
      <c r="H100" s="76">
        <v>1916.1666666666667</v>
      </c>
      <c r="I100" s="119"/>
      <c r="J100" s="154"/>
      <c r="K100" s="119"/>
    </row>
    <row r="101" spans="7:11" x14ac:dyDescent="0.5">
      <c r="G101" s="74">
        <v>89</v>
      </c>
      <c r="H101" s="76">
        <v>5056.0642857142857</v>
      </c>
      <c r="I101" s="119"/>
      <c r="J101" s="154"/>
      <c r="K101" s="119"/>
    </row>
    <row r="102" spans="7:11" x14ac:dyDescent="0.5">
      <c r="G102" s="74">
        <v>90</v>
      </c>
      <c r="H102" s="76">
        <v>2387.6031746031749</v>
      </c>
      <c r="I102" s="119"/>
      <c r="J102" s="154"/>
      <c r="K102" s="119"/>
    </row>
    <row r="103" spans="7:11" x14ac:dyDescent="0.5">
      <c r="G103" s="74">
        <v>91</v>
      </c>
      <c r="H103" s="76">
        <v>2515.3142857142857</v>
      </c>
      <c r="I103" s="119"/>
      <c r="J103" s="154"/>
      <c r="K103" s="119"/>
    </row>
    <row r="104" spans="7:11" x14ac:dyDescent="0.5">
      <c r="G104" s="74">
        <v>92</v>
      </c>
      <c r="H104" s="76">
        <v>3347.6444444444442</v>
      </c>
      <c r="I104" s="119"/>
      <c r="J104" s="154"/>
      <c r="K104" s="119"/>
    </row>
    <row r="105" spans="7:11" x14ac:dyDescent="0.5">
      <c r="G105" s="74">
        <v>93</v>
      </c>
      <c r="H105" s="76">
        <v>4303.916666666667</v>
      </c>
      <c r="I105" s="119"/>
      <c r="J105" s="154"/>
      <c r="K105" s="119"/>
    </row>
    <row r="106" spans="7:11" x14ac:dyDescent="0.5">
      <c r="G106" s="74">
        <v>94</v>
      </c>
      <c r="H106" s="76">
        <v>2883.9638888888885</v>
      </c>
      <c r="I106" s="119"/>
      <c r="J106" s="154"/>
      <c r="K106" s="119"/>
    </row>
    <row r="107" spans="7:11" x14ac:dyDescent="0.5">
      <c r="G107" s="74">
        <v>95</v>
      </c>
      <c r="H107" s="76">
        <v>4033.2892857142861</v>
      </c>
      <c r="I107" s="119"/>
      <c r="J107" s="154"/>
      <c r="K107" s="119"/>
    </row>
    <row r="108" spans="7:11" x14ac:dyDescent="0.5">
      <c r="G108" s="74">
        <v>96</v>
      </c>
      <c r="H108" s="76">
        <v>1761.7944444444445</v>
      </c>
      <c r="I108" s="119"/>
      <c r="J108" s="154"/>
      <c r="K108" s="119"/>
    </row>
    <row r="109" spans="7:11" x14ac:dyDescent="0.5">
      <c r="G109" s="74">
        <v>97</v>
      </c>
      <c r="H109" s="76">
        <v>2506.3500000000004</v>
      </c>
      <c r="I109" s="119"/>
      <c r="J109" s="154"/>
      <c r="K109" s="119"/>
    </row>
    <row r="110" spans="7:11" x14ac:dyDescent="0.5">
      <c r="G110" s="74">
        <v>98</v>
      </c>
      <c r="H110" s="76">
        <v>1750.5892857142858</v>
      </c>
      <c r="I110" s="119"/>
      <c r="J110" s="154"/>
      <c r="K110" s="119"/>
    </row>
    <row r="111" spans="7:11" x14ac:dyDescent="0.5">
      <c r="G111" s="74">
        <v>99</v>
      </c>
      <c r="H111" s="76">
        <v>2387.6031746031749</v>
      </c>
      <c r="I111" s="119"/>
      <c r="J111" s="154"/>
      <c r="K111" s="119"/>
    </row>
    <row r="112" spans="7:11" x14ac:dyDescent="0.5">
      <c r="G112" s="74">
        <v>100</v>
      </c>
      <c r="H112" s="76">
        <v>1322.2142857142858</v>
      </c>
      <c r="I112" s="119"/>
      <c r="J112" s="154"/>
      <c r="K112" s="119"/>
    </row>
    <row r="113" spans="7:11" x14ac:dyDescent="0.5">
      <c r="G113" s="154"/>
      <c r="H113" s="119"/>
      <c r="I113" s="119"/>
      <c r="J113" s="154"/>
      <c r="K113" s="119"/>
    </row>
    <row r="114" spans="7:11" x14ac:dyDescent="0.5">
      <c r="G114" s="154"/>
      <c r="H114" s="119"/>
      <c r="I114" s="119"/>
      <c r="J114" s="154"/>
      <c r="K114" s="119"/>
    </row>
    <row r="115" spans="7:11" x14ac:dyDescent="0.5">
      <c r="G115" s="72"/>
      <c r="H115" s="71"/>
      <c r="I115" s="71"/>
      <c r="J115" s="72"/>
      <c r="K115" s="71"/>
    </row>
  </sheetData>
  <sortState xmlns:xlrd2="http://schemas.microsoft.com/office/spreadsheetml/2017/richdata2" ref="B12:E69">
    <sortCondition descending="1" ref="E11"/>
  </sortState>
  <mergeCells count="2">
    <mergeCell ref="G10:K10"/>
    <mergeCell ref="B10:E10"/>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553E-3EC0-49D0-BFDF-1780802AE3C0}">
  <sheetPr>
    <tabColor theme="4" tint="0.79998168889431442"/>
  </sheetPr>
  <dimension ref="A1:I32"/>
  <sheetViews>
    <sheetView zoomScaleNormal="100" zoomScaleSheetLayoutView="94" workbookViewId="0">
      <pane ySplit="6" topLeftCell="A7" activePane="bottomLeft" state="frozen"/>
      <selection activeCell="A2" sqref="A2"/>
      <selection pane="bottomLeft" activeCell="B18" sqref="B18"/>
    </sheetView>
  </sheetViews>
  <sheetFormatPr defaultColWidth="9" defaultRowHeight="14.35" x14ac:dyDescent="0.5"/>
  <cols>
    <col min="1" max="1" width="12" style="141" customWidth="1"/>
    <col min="2" max="2" width="24" style="141" customWidth="1"/>
    <col min="3" max="9" width="13.1171875" style="141" customWidth="1"/>
    <col min="10" max="16384" width="9" style="141"/>
  </cols>
  <sheetData>
    <row r="1" spans="1:9" x14ac:dyDescent="0.5">
      <c r="A1" s="2" t="s">
        <v>199</v>
      </c>
    </row>
    <row r="2" spans="1:9" x14ac:dyDescent="0.5">
      <c r="A2" s="2" t="s">
        <v>511</v>
      </c>
    </row>
    <row r="3" spans="1:9" x14ac:dyDescent="0.5">
      <c r="A3" s="2" t="s">
        <v>510</v>
      </c>
    </row>
    <row r="4" spans="1:9" x14ac:dyDescent="0.5">
      <c r="A4" s="2" t="s">
        <v>8</v>
      </c>
    </row>
    <row r="5" spans="1:9" x14ac:dyDescent="0.5">
      <c r="A5" s="141" t="s">
        <v>13</v>
      </c>
    </row>
    <row r="6" spans="1:9" s="13" customFormat="1" x14ac:dyDescent="0.5"/>
    <row r="9" spans="1:9" x14ac:dyDescent="0.5">
      <c r="B9" s="316" t="s">
        <v>382</v>
      </c>
      <c r="C9" s="317"/>
      <c r="D9" s="317"/>
      <c r="E9" s="317"/>
      <c r="F9" s="317"/>
      <c r="G9" s="317"/>
      <c r="H9" s="317"/>
      <c r="I9" s="318"/>
    </row>
    <row r="10" spans="1:9" x14ac:dyDescent="0.5">
      <c r="B10" s="18" t="s">
        <v>71</v>
      </c>
      <c r="C10" s="278">
        <v>2016</v>
      </c>
      <c r="D10" s="278">
        <v>2017</v>
      </c>
      <c r="E10" s="278">
        <v>2018</v>
      </c>
      <c r="F10" s="278">
        <v>2019</v>
      </c>
      <c r="G10" s="278">
        <v>2020</v>
      </c>
      <c r="H10" s="278">
        <v>2021</v>
      </c>
      <c r="I10" s="278">
        <v>2022</v>
      </c>
    </row>
    <row r="11" spans="1:9" x14ac:dyDescent="0.5">
      <c r="B11" s="15" t="s">
        <v>81</v>
      </c>
      <c r="C11" s="6">
        <v>138669</v>
      </c>
      <c r="D11" s="6">
        <v>159939</v>
      </c>
      <c r="E11" s="6">
        <v>171031</v>
      </c>
      <c r="F11" s="6">
        <v>166527</v>
      </c>
      <c r="G11" s="6">
        <v>161913</v>
      </c>
      <c r="H11" s="6">
        <v>182341</v>
      </c>
      <c r="I11" s="6">
        <v>194030</v>
      </c>
    </row>
    <row r="12" spans="1:9" x14ac:dyDescent="0.5">
      <c r="B12" s="15" t="s">
        <v>79</v>
      </c>
      <c r="C12" s="6">
        <v>74257</v>
      </c>
      <c r="D12" s="6">
        <v>85352</v>
      </c>
      <c r="E12" s="6">
        <v>91528</v>
      </c>
      <c r="F12" s="6">
        <v>88327</v>
      </c>
      <c r="G12" s="6">
        <v>86162</v>
      </c>
      <c r="H12" s="6">
        <v>97583</v>
      </c>
      <c r="I12" s="6">
        <v>104169</v>
      </c>
    </row>
    <row r="13" spans="1:9" ht="14.45" customHeight="1" x14ac:dyDescent="0.5">
      <c r="B13" s="15" t="s">
        <v>80</v>
      </c>
      <c r="C13" s="6">
        <v>5250</v>
      </c>
      <c r="D13" s="6">
        <v>6627</v>
      </c>
      <c r="E13" s="6">
        <v>7001</v>
      </c>
      <c r="F13" s="6">
        <v>6539</v>
      </c>
      <c r="G13" s="6">
        <v>5571</v>
      </c>
      <c r="H13" s="6">
        <v>3938</v>
      </c>
      <c r="I13" s="6">
        <v>1738</v>
      </c>
    </row>
    <row r="14" spans="1:9" ht="14.45" customHeight="1" x14ac:dyDescent="0.5">
      <c r="B14" s="173" t="s">
        <v>47</v>
      </c>
      <c r="C14" s="27">
        <f t="shared" ref="C14:I14" si="0">SUM(C11:C13)</f>
        <v>218176</v>
      </c>
      <c r="D14" s="27">
        <f t="shared" si="0"/>
        <v>251918</v>
      </c>
      <c r="E14" s="27">
        <f t="shared" si="0"/>
        <v>269560</v>
      </c>
      <c r="F14" s="27">
        <f t="shared" si="0"/>
        <v>261393</v>
      </c>
      <c r="G14" s="27">
        <f t="shared" si="0"/>
        <v>253646</v>
      </c>
      <c r="H14" s="27">
        <f t="shared" si="0"/>
        <v>283862</v>
      </c>
      <c r="I14" s="27">
        <f t="shared" si="0"/>
        <v>299937</v>
      </c>
    </row>
    <row r="15" spans="1:9" x14ac:dyDescent="0.5">
      <c r="C15" s="139"/>
      <c r="D15" s="139"/>
      <c r="E15" s="139"/>
      <c r="F15" s="139"/>
      <c r="G15" s="139"/>
      <c r="H15" s="139"/>
    </row>
    <row r="16" spans="1:9" x14ac:dyDescent="0.5">
      <c r="B16" s="164"/>
      <c r="C16" s="164"/>
      <c r="D16" s="139"/>
      <c r="E16" s="139"/>
      <c r="F16" s="139"/>
      <c r="G16" s="139"/>
      <c r="H16" s="139"/>
    </row>
    <row r="17" spans="2:9" x14ac:dyDescent="0.5">
      <c r="B17" s="164"/>
      <c r="C17" s="164"/>
      <c r="D17" s="139"/>
      <c r="E17" s="139"/>
      <c r="F17" s="139"/>
      <c r="G17" s="139"/>
      <c r="H17" s="139"/>
    </row>
    <row r="18" spans="2:9" x14ac:dyDescent="0.5">
      <c r="B18" s="164"/>
      <c r="C18" s="164"/>
    </row>
    <row r="19" spans="2:9" x14ac:dyDescent="0.5">
      <c r="B19" s="164"/>
      <c r="C19" s="164"/>
    </row>
    <row r="20" spans="2:9" x14ac:dyDescent="0.5">
      <c r="B20" s="164"/>
      <c r="C20" s="164"/>
    </row>
    <row r="21" spans="2:9" x14ac:dyDescent="0.5">
      <c r="B21" s="164"/>
      <c r="C21" s="164"/>
    </row>
    <row r="23" spans="2:9" x14ac:dyDescent="0.5">
      <c r="C23" s="249"/>
      <c r="D23" s="249"/>
    </row>
    <row r="24" spans="2:9" x14ac:dyDescent="0.5">
      <c r="C24" s="249"/>
      <c r="D24" s="249"/>
    </row>
    <row r="25" spans="2:9" x14ac:dyDescent="0.5">
      <c r="C25" s="249"/>
      <c r="D25" s="249"/>
    </row>
    <row r="26" spans="2:9" x14ac:dyDescent="0.5">
      <c r="C26" s="249"/>
      <c r="D26" s="249"/>
    </row>
    <row r="27" spans="2:9" x14ac:dyDescent="0.5">
      <c r="C27" s="249"/>
      <c r="D27" s="249"/>
    </row>
    <row r="28" spans="2:9" x14ac:dyDescent="0.5">
      <c r="C28" s="249"/>
      <c r="D28" s="249"/>
    </row>
    <row r="29" spans="2:9" x14ac:dyDescent="0.5">
      <c r="C29" s="250"/>
      <c r="D29" s="250"/>
    </row>
    <row r="31" spans="2:9" x14ac:dyDescent="0.5">
      <c r="C31" s="249"/>
      <c r="D31" s="249"/>
      <c r="E31" s="249"/>
      <c r="F31" s="249"/>
      <c r="G31" s="249"/>
      <c r="H31" s="249"/>
      <c r="I31" s="250"/>
    </row>
    <row r="32" spans="2:9" x14ac:dyDescent="0.5">
      <c r="C32" s="249"/>
      <c r="D32" s="249"/>
      <c r="E32" s="249"/>
      <c r="F32" s="249"/>
      <c r="G32" s="249"/>
      <c r="H32" s="249"/>
      <c r="I32" s="250"/>
    </row>
  </sheetData>
  <mergeCells count="1">
    <mergeCell ref="B9:I9"/>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726DF-FCB5-40B2-ABCD-040BE890DB41}">
  <sheetPr>
    <tabColor theme="4" tint="0.79998168889431442"/>
  </sheetPr>
  <dimension ref="A1:D14"/>
  <sheetViews>
    <sheetView zoomScaleNormal="100" zoomScaleSheetLayoutView="94" workbookViewId="0">
      <pane ySplit="6" topLeftCell="A7" activePane="bottomLeft" state="frozen"/>
      <selection activeCell="C27" sqref="C27"/>
      <selection pane="bottomLeft" activeCell="B17" sqref="B17"/>
    </sheetView>
  </sheetViews>
  <sheetFormatPr defaultRowHeight="14.35" x14ac:dyDescent="0.5"/>
  <cols>
    <col min="1" max="1" width="12" customWidth="1"/>
    <col min="2" max="2" width="38" customWidth="1"/>
    <col min="3" max="4" width="12.5859375" customWidth="1"/>
    <col min="5" max="5" width="10" customWidth="1"/>
  </cols>
  <sheetData>
    <row r="1" spans="1:4" x14ac:dyDescent="0.5">
      <c r="A1" s="2" t="s">
        <v>202</v>
      </c>
    </row>
    <row r="2" spans="1:4" x14ac:dyDescent="0.5">
      <c r="A2" s="2" t="s">
        <v>512</v>
      </c>
    </row>
    <row r="3" spans="1:4" x14ac:dyDescent="0.5">
      <c r="A3" s="2" t="s">
        <v>513</v>
      </c>
    </row>
    <row r="4" spans="1:4" x14ac:dyDescent="0.5">
      <c r="A4" s="2" t="s">
        <v>8</v>
      </c>
    </row>
    <row r="5" spans="1:4" x14ac:dyDescent="0.5">
      <c r="A5" t="s">
        <v>13</v>
      </c>
    </row>
    <row r="6" spans="1:4" s="13" customFormat="1" x14ac:dyDescent="0.5"/>
    <row r="8" spans="1:4" x14ac:dyDescent="0.5">
      <c r="B8" s="309" t="s">
        <v>149</v>
      </c>
      <c r="C8" s="310"/>
      <c r="D8" s="311"/>
    </row>
    <row r="9" spans="1:4" x14ac:dyDescent="0.5">
      <c r="B9" s="18" t="s">
        <v>150</v>
      </c>
      <c r="C9" s="280" t="s">
        <v>151</v>
      </c>
      <c r="D9" s="280" t="s">
        <v>152</v>
      </c>
    </row>
    <row r="10" spans="1:4" x14ac:dyDescent="0.5">
      <c r="B10" s="15" t="s">
        <v>61</v>
      </c>
      <c r="C10" s="251">
        <v>35.062139546403422</v>
      </c>
      <c r="D10" s="251">
        <v>2.9218449622002853</v>
      </c>
    </row>
    <row r="11" spans="1:4" x14ac:dyDescent="0.5">
      <c r="B11" s="15" t="s">
        <v>153</v>
      </c>
      <c r="C11" s="251">
        <v>35</v>
      </c>
      <c r="D11" s="251">
        <v>2.9166666666666665</v>
      </c>
    </row>
    <row r="12" spans="1:4" x14ac:dyDescent="0.5">
      <c r="B12" s="15" t="s">
        <v>59</v>
      </c>
      <c r="C12" s="251">
        <v>41.7</v>
      </c>
      <c r="D12" s="251">
        <v>3.4750000000000001</v>
      </c>
    </row>
    <row r="13" spans="1:4" x14ac:dyDescent="0.5">
      <c r="B13" s="15" t="s">
        <v>58</v>
      </c>
      <c r="C13" s="251">
        <v>45.2</v>
      </c>
      <c r="D13" s="251">
        <v>3.7666666666666671</v>
      </c>
    </row>
    <row r="14" spans="1:4" x14ac:dyDescent="0.5">
      <c r="B14" s="15" t="s">
        <v>154</v>
      </c>
      <c r="C14" s="251">
        <v>53.8</v>
      </c>
      <c r="D14" s="251">
        <v>4.4833333333333334</v>
      </c>
    </row>
  </sheetData>
  <mergeCells count="1">
    <mergeCell ref="B8:D8"/>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0CB84-49A5-4B34-B995-84D864786799}">
  <sheetPr>
    <tabColor theme="4" tint="0.79998168889431442"/>
  </sheetPr>
  <dimension ref="A1:J58"/>
  <sheetViews>
    <sheetView zoomScaleNormal="100" zoomScaleSheetLayoutView="94" workbookViewId="0">
      <pane ySplit="6" topLeftCell="A7" activePane="bottomLeft" state="frozen"/>
      <selection activeCell="C27" sqref="C27"/>
      <selection pane="bottomLeft" activeCell="A41" sqref="A41"/>
    </sheetView>
  </sheetViews>
  <sheetFormatPr defaultRowHeight="14.35" x14ac:dyDescent="0.5"/>
  <cols>
    <col min="1" max="1" width="12" customWidth="1"/>
    <col min="2" max="2" width="40.5859375" customWidth="1"/>
    <col min="3" max="8" width="17.1171875" customWidth="1"/>
  </cols>
  <sheetData>
    <row r="1" spans="1:10" x14ac:dyDescent="0.5">
      <c r="A1" s="2" t="s">
        <v>219</v>
      </c>
    </row>
    <row r="2" spans="1:10" x14ac:dyDescent="0.5">
      <c r="A2" s="2" t="s">
        <v>354</v>
      </c>
    </row>
    <row r="3" spans="1:10" x14ac:dyDescent="0.5">
      <c r="A3" s="2" t="s">
        <v>514</v>
      </c>
    </row>
    <row r="4" spans="1:10" x14ac:dyDescent="0.5">
      <c r="A4" s="2" t="s">
        <v>8</v>
      </c>
    </row>
    <row r="5" spans="1:10" x14ac:dyDescent="0.5">
      <c r="A5" t="s">
        <v>13</v>
      </c>
    </row>
    <row r="6" spans="1:10" s="13" customFormat="1" x14ac:dyDescent="0.5"/>
    <row r="8" spans="1:10" x14ac:dyDescent="0.5">
      <c r="B8" s="322" t="s">
        <v>515</v>
      </c>
      <c r="C8" s="322"/>
      <c r="D8" s="322"/>
      <c r="E8" s="322"/>
      <c r="F8" s="322"/>
      <c r="G8" s="322"/>
      <c r="H8" s="322"/>
    </row>
    <row r="9" spans="1:10" ht="28.7" x14ac:dyDescent="0.5">
      <c r="B9" s="195" t="s">
        <v>182</v>
      </c>
      <c r="C9" s="196" t="s">
        <v>183</v>
      </c>
      <c r="D9" s="196" t="s">
        <v>184</v>
      </c>
      <c r="E9" s="196" t="s">
        <v>185</v>
      </c>
      <c r="F9" s="197" t="s">
        <v>58</v>
      </c>
      <c r="G9" s="197" t="s">
        <v>154</v>
      </c>
      <c r="H9" s="134" t="s">
        <v>327</v>
      </c>
    </row>
    <row r="10" spans="1:10" x14ac:dyDescent="0.5">
      <c r="B10" s="193" t="s">
        <v>186</v>
      </c>
      <c r="C10" s="194">
        <v>40789</v>
      </c>
      <c r="D10" s="194">
        <v>6172</v>
      </c>
      <c r="E10" s="194">
        <v>15474</v>
      </c>
      <c r="F10" s="194">
        <v>410</v>
      </c>
      <c r="G10" s="194">
        <v>1827</v>
      </c>
      <c r="H10" s="194">
        <f>SUM(C10:F10)</f>
        <v>62845</v>
      </c>
      <c r="J10" s="69"/>
    </row>
    <row r="11" spans="1:10" x14ac:dyDescent="0.5">
      <c r="B11" s="190" t="s">
        <v>187</v>
      </c>
      <c r="C11" s="191"/>
      <c r="D11" s="187"/>
      <c r="E11" s="187"/>
      <c r="F11" s="187"/>
      <c r="G11" s="188"/>
      <c r="H11" s="189"/>
    </row>
    <row r="12" spans="1:10" x14ac:dyDescent="0.5">
      <c r="B12" s="75" t="s">
        <v>188</v>
      </c>
      <c r="C12" s="75">
        <v>38</v>
      </c>
      <c r="D12" s="192">
        <v>182</v>
      </c>
      <c r="E12" s="75">
        <v>760</v>
      </c>
      <c r="F12" s="75">
        <v>33</v>
      </c>
      <c r="G12" s="75">
        <v>55</v>
      </c>
      <c r="H12" s="198">
        <f t="shared" ref="H12:H22" si="0">SUM(C12:F12)</f>
        <v>1013</v>
      </c>
      <c r="J12" s="69"/>
    </row>
    <row r="13" spans="1:10" x14ac:dyDescent="0.5">
      <c r="B13" s="75" t="s">
        <v>189</v>
      </c>
      <c r="C13" s="75">
        <v>2</v>
      </c>
      <c r="D13" s="192">
        <v>1385</v>
      </c>
      <c r="E13" s="192">
        <v>4716</v>
      </c>
      <c r="F13" s="75">
        <v>178</v>
      </c>
      <c r="G13" s="192">
        <v>671</v>
      </c>
      <c r="H13" s="198">
        <f t="shared" si="0"/>
        <v>6281</v>
      </c>
      <c r="J13" s="69"/>
    </row>
    <row r="14" spans="1:10" x14ac:dyDescent="0.5">
      <c r="B14" s="75" t="s">
        <v>190</v>
      </c>
      <c r="C14" s="75">
        <v>14</v>
      </c>
      <c r="D14" s="192">
        <v>3729</v>
      </c>
      <c r="E14" s="192">
        <v>8534</v>
      </c>
      <c r="F14" s="75">
        <v>36</v>
      </c>
      <c r="G14" s="75">
        <v>450</v>
      </c>
      <c r="H14" s="198">
        <f t="shared" si="0"/>
        <v>12313</v>
      </c>
      <c r="J14" s="69"/>
    </row>
    <row r="15" spans="1:10" x14ac:dyDescent="0.5">
      <c r="B15" s="75" t="s">
        <v>191</v>
      </c>
      <c r="C15" s="115">
        <v>2355</v>
      </c>
      <c r="D15" s="192">
        <v>6987</v>
      </c>
      <c r="E15" s="192">
        <v>19990</v>
      </c>
      <c r="F15" s="192">
        <v>751</v>
      </c>
      <c r="G15" s="192">
        <v>3279</v>
      </c>
      <c r="H15" s="198">
        <f t="shared" si="0"/>
        <v>30083</v>
      </c>
      <c r="J15" s="69"/>
    </row>
    <row r="16" spans="1:10" x14ac:dyDescent="0.5">
      <c r="B16" s="75" t="s">
        <v>192</v>
      </c>
      <c r="C16" s="115">
        <v>2586</v>
      </c>
      <c r="D16" s="192">
        <v>7613</v>
      </c>
      <c r="E16" s="192">
        <v>15849</v>
      </c>
      <c r="F16" s="192">
        <v>744</v>
      </c>
      <c r="G16" s="192">
        <v>2914</v>
      </c>
      <c r="H16" s="198">
        <f t="shared" si="0"/>
        <v>26792</v>
      </c>
      <c r="J16" s="69"/>
    </row>
    <row r="17" spans="2:10" x14ac:dyDescent="0.5">
      <c r="B17" s="75" t="s">
        <v>193</v>
      </c>
      <c r="C17" s="75">
        <v>223</v>
      </c>
      <c r="D17" s="192">
        <v>1733</v>
      </c>
      <c r="E17" s="192">
        <v>3458</v>
      </c>
      <c r="F17" s="75">
        <v>44</v>
      </c>
      <c r="G17" s="75">
        <v>338</v>
      </c>
      <c r="H17" s="198">
        <f t="shared" si="0"/>
        <v>5458</v>
      </c>
      <c r="J17" s="69"/>
    </row>
    <row r="18" spans="2:10" x14ac:dyDescent="0.5">
      <c r="B18" s="75" t="s">
        <v>194</v>
      </c>
      <c r="C18" s="75">
        <v>355</v>
      </c>
      <c r="D18" s="192">
        <v>2836</v>
      </c>
      <c r="E18" s="192">
        <v>6092</v>
      </c>
      <c r="F18" s="75">
        <v>32</v>
      </c>
      <c r="G18" s="75">
        <v>458</v>
      </c>
      <c r="H18" s="198">
        <f t="shared" si="0"/>
        <v>9315</v>
      </c>
      <c r="J18" s="69"/>
    </row>
    <row r="19" spans="2:10" x14ac:dyDescent="0.5">
      <c r="B19" s="75" t="s">
        <v>195</v>
      </c>
      <c r="C19" s="192">
        <v>1487</v>
      </c>
      <c r="D19" s="192">
        <v>5797</v>
      </c>
      <c r="E19" s="192">
        <v>11458</v>
      </c>
      <c r="F19" s="75">
        <v>17</v>
      </c>
      <c r="G19" s="192">
        <v>586</v>
      </c>
      <c r="H19" s="198">
        <f t="shared" si="0"/>
        <v>18759</v>
      </c>
      <c r="J19" s="69"/>
    </row>
    <row r="20" spans="2:10" x14ac:dyDescent="0.5">
      <c r="B20" s="75" t="s">
        <v>196</v>
      </c>
      <c r="C20" s="75">
        <v>18</v>
      </c>
      <c r="D20" s="192">
        <v>361</v>
      </c>
      <c r="E20" s="192">
        <v>1009</v>
      </c>
      <c r="F20" s="75">
        <v>20</v>
      </c>
      <c r="G20" s="75">
        <v>168</v>
      </c>
      <c r="H20" s="198">
        <f t="shared" si="0"/>
        <v>1408</v>
      </c>
      <c r="J20" s="69"/>
    </row>
    <row r="21" spans="2:10" x14ac:dyDescent="0.5">
      <c r="B21" s="193" t="s">
        <v>197</v>
      </c>
      <c r="C21" s="194">
        <v>68544</v>
      </c>
      <c r="D21" s="194">
        <v>16689</v>
      </c>
      <c r="E21" s="194">
        <v>30654</v>
      </c>
      <c r="F21" s="194">
        <v>2729</v>
      </c>
      <c r="G21" s="194">
        <v>7294</v>
      </c>
      <c r="H21" s="199">
        <f t="shared" si="0"/>
        <v>118616</v>
      </c>
      <c r="J21" s="69"/>
    </row>
    <row r="22" spans="2:10" x14ac:dyDescent="0.5">
      <c r="B22" s="193" t="s">
        <v>198</v>
      </c>
      <c r="C22" s="194">
        <v>26970</v>
      </c>
      <c r="D22" s="194">
        <v>5834</v>
      </c>
      <c r="E22" s="194">
        <v>12190</v>
      </c>
      <c r="F22" s="194">
        <v>503</v>
      </c>
      <c r="G22" s="194">
        <v>2364</v>
      </c>
      <c r="H22" s="199">
        <f t="shared" si="0"/>
        <v>45497</v>
      </c>
      <c r="J22" s="69"/>
    </row>
    <row r="25" spans="2:10" x14ac:dyDescent="0.5">
      <c r="B25" s="321" t="s">
        <v>516</v>
      </c>
      <c r="C25" s="321"/>
      <c r="D25" s="321"/>
      <c r="E25" s="321"/>
      <c r="F25" s="321"/>
      <c r="G25" s="321"/>
      <c r="H25" s="321"/>
    </row>
    <row r="26" spans="2:10" ht="28.7" x14ac:dyDescent="0.5">
      <c r="B26" s="100" t="s">
        <v>182</v>
      </c>
      <c r="C26" s="101" t="s">
        <v>183</v>
      </c>
      <c r="D26" s="101" t="s">
        <v>184</v>
      </c>
      <c r="E26" s="101" t="s">
        <v>185</v>
      </c>
      <c r="F26" s="102" t="s">
        <v>58</v>
      </c>
      <c r="G26" s="102" t="s">
        <v>154</v>
      </c>
      <c r="H26" s="33" t="s">
        <v>327</v>
      </c>
    </row>
    <row r="27" spans="2:10" x14ac:dyDescent="0.5">
      <c r="B27" s="18" t="s">
        <v>186</v>
      </c>
      <c r="C27" s="34">
        <v>37310</v>
      </c>
      <c r="D27" s="34">
        <v>4684</v>
      </c>
      <c r="E27" s="34">
        <v>12900</v>
      </c>
      <c r="F27" s="34">
        <v>299</v>
      </c>
      <c r="G27" s="34">
        <v>1586</v>
      </c>
      <c r="H27" s="34">
        <f>SUM(C27:F27)</f>
        <v>55193</v>
      </c>
    </row>
    <row r="28" spans="2:10" x14ac:dyDescent="0.5">
      <c r="B28" s="103" t="s">
        <v>187</v>
      </c>
      <c r="C28" s="104"/>
      <c r="D28" s="104"/>
      <c r="E28" s="104"/>
      <c r="F28" s="104"/>
      <c r="G28" s="105"/>
      <c r="H28" s="61"/>
    </row>
    <row r="29" spans="2:10" x14ac:dyDescent="0.5">
      <c r="B29" s="16" t="s">
        <v>188</v>
      </c>
      <c r="C29" s="16">
        <v>79</v>
      </c>
      <c r="D29" s="17">
        <v>154</v>
      </c>
      <c r="E29" s="16">
        <v>598</v>
      </c>
      <c r="F29" s="16">
        <v>27</v>
      </c>
      <c r="G29" s="16">
        <v>45</v>
      </c>
      <c r="H29" s="156">
        <f t="shared" ref="H29:H39" si="1">SUM(C29:F29)</f>
        <v>858</v>
      </c>
    </row>
    <row r="30" spans="2:10" x14ac:dyDescent="0.5">
      <c r="B30" s="16" t="s">
        <v>189</v>
      </c>
      <c r="C30" s="16">
        <v>0</v>
      </c>
      <c r="D30" s="17">
        <v>1026</v>
      </c>
      <c r="E30" s="17">
        <v>3803</v>
      </c>
      <c r="F30" s="16">
        <v>127</v>
      </c>
      <c r="G30" s="17">
        <v>555</v>
      </c>
      <c r="H30" s="156">
        <f t="shared" si="1"/>
        <v>4956</v>
      </c>
    </row>
    <row r="31" spans="2:10" x14ac:dyDescent="0.5">
      <c r="B31" s="16" t="s">
        <v>190</v>
      </c>
      <c r="C31" s="16">
        <v>13</v>
      </c>
      <c r="D31" s="17">
        <v>3145</v>
      </c>
      <c r="E31" s="17">
        <v>7541</v>
      </c>
      <c r="F31" s="16">
        <v>20</v>
      </c>
      <c r="G31" s="16">
        <v>408</v>
      </c>
      <c r="H31" s="156">
        <f t="shared" si="1"/>
        <v>10719</v>
      </c>
    </row>
    <row r="32" spans="2:10" x14ac:dyDescent="0.5">
      <c r="B32" s="16" t="s">
        <v>191</v>
      </c>
      <c r="C32" s="8">
        <v>2149</v>
      </c>
      <c r="D32" s="17">
        <v>5678</v>
      </c>
      <c r="E32" s="17">
        <v>16552</v>
      </c>
      <c r="F32" s="17">
        <v>671</v>
      </c>
      <c r="G32" s="17">
        <v>3144</v>
      </c>
      <c r="H32" s="156">
        <f t="shared" si="1"/>
        <v>25050</v>
      </c>
    </row>
    <row r="33" spans="2:8" x14ac:dyDescent="0.5">
      <c r="B33" s="16" t="s">
        <v>192</v>
      </c>
      <c r="C33" s="8">
        <v>2068</v>
      </c>
      <c r="D33" s="17">
        <v>6702</v>
      </c>
      <c r="E33" s="17">
        <v>13145</v>
      </c>
      <c r="F33" s="17">
        <v>662</v>
      </c>
      <c r="G33" s="17">
        <v>2733</v>
      </c>
      <c r="H33" s="156">
        <f t="shared" si="1"/>
        <v>22577</v>
      </c>
    </row>
    <row r="34" spans="2:8" x14ac:dyDescent="0.5">
      <c r="B34" s="16" t="s">
        <v>193</v>
      </c>
      <c r="C34" s="16">
        <v>230</v>
      </c>
      <c r="D34" s="17">
        <v>1700</v>
      </c>
      <c r="E34" s="17">
        <v>3418</v>
      </c>
      <c r="F34" s="16">
        <v>38</v>
      </c>
      <c r="G34" s="16">
        <v>348</v>
      </c>
      <c r="H34" s="156">
        <f t="shared" si="1"/>
        <v>5386</v>
      </c>
    </row>
    <row r="35" spans="2:8" x14ac:dyDescent="0.5">
      <c r="B35" s="16" t="s">
        <v>194</v>
      </c>
      <c r="C35" s="16">
        <v>323</v>
      </c>
      <c r="D35" s="17">
        <v>2446</v>
      </c>
      <c r="E35" s="17">
        <v>4895</v>
      </c>
      <c r="F35" s="16">
        <v>38</v>
      </c>
      <c r="G35" s="16">
        <v>446</v>
      </c>
      <c r="H35" s="156">
        <f t="shared" si="1"/>
        <v>7702</v>
      </c>
    </row>
    <row r="36" spans="2:8" x14ac:dyDescent="0.5">
      <c r="B36" s="16" t="s">
        <v>195</v>
      </c>
      <c r="C36" s="17">
        <v>1630</v>
      </c>
      <c r="D36" s="17">
        <v>5132</v>
      </c>
      <c r="E36" s="17">
        <v>11052</v>
      </c>
      <c r="F36" s="16">
        <v>15</v>
      </c>
      <c r="G36" s="17">
        <v>636</v>
      </c>
      <c r="H36" s="156">
        <f t="shared" si="1"/>
        <v>17829</v>
      </c>
    </row>
    <row r="37" spans="2:8" x14ac:dyDescent="0.5">
      <c r="B37" s="16" t="s">
        <v>196</v>
      </c>
      <c r="C37" s="16">
        <v>20</v>
      </c>
      <c r="D37" s="17">
        <v>437</v>
      </c>
      <c r="E37" s="17">
        <v>1137</v>
      </c>
      <c r="F37" s="16">
        <v>19</v>
      </c>
      <c r="G37" s="16">
        <v>227</v>
      </c>
      <c r="H37" s="156">
        <f t="shared" si="1"/>
        <v>1613</v>
      </c>
    </row>
    <row r="38" spans="2:8" x14ac:dyDescent="0.5">
      <c r="B38" s="18" t="s">
        <v>197</v>
      </c>
      <c r="C38" s="34">
        <v>49066</v>
      </c>
      <c r="D38" s="34">
        <v>13679</v>
      </c>
      <c r="E38" s="34">
        <v>27238</v>
      </c>
      <c r="F38" s="34">
        <v>2271</v>
      </c>
      <c r="G38" s="34">
        <v>7108</v>
      </c>
      <c r="H38" s="155">
        <f t="shared" si="1"/>
        <v>92254</v>
      </c>
    </row>
    <row r="39" spans="2:8" x14ac:dyDescent="0.5">
      <c r="B39" s="18" t="s">
        <v>198</v>
      </c>
      <c r="C39" s="34">
        <v>26962</v>
      </c>
      <c r="D39" s="34">
        <v>6405</v>
      </c>
      <c r="E39" s="34">
        <v>13293</v>
      </c>
      <c r="F39" s="34">
        <v>543</v>
      </c>
      <c r="G39" s="34">
        <v>2806</v>
      </c>
      <c r="H39" s="155">
        <f t="shared" si="1"/>
        <v>47203</v>
      </c>
    </row>
    <row r="40" spans="2:8" x14ac:dyDescent="0.5">
      <c r="B40" s="165"/>
      <c r="C40" s="165"/>
      <c r="D40" s="165"/>
      <c r="E40" s="165"/>
      <c r="F40" s="165"/>
      <c r="G40" s="165"/>
      <c r="H40" s="165"/>
    </row>
    <row r="41" spans="2:8" x14ac:dyDescent="0.5">
      <c r="B41" s="165"/>
      <c r="C41" s="165"/>
      <c r="D41" s="165"/>
      <c r="E41" s="165"/>
      <c r="F41" s="165"/>
      <c r="G41" s="165"/>
      <c r="H41" s="165"/>
    </row>
    <row r="42" spans="2:8" x14ac:dyDescent="0.5">
      <c r="B42" s="12" t="s">
        <v>517</v>
      </c>
      <c r="C42" s="183"/>
      <c r="D42" s="183"/>
      <c r="E42" s="183"/>
      <c r="F42" s="183"/>
      <c r="G42" s="183"/>
      <c r="H42" s="183"/>
    </row>
    <row r="43" spans="2:8" ht="28.7" x14ac:dyDescent="0.5">
      <c r="B43" s="100" t="s">
        <v>182</v>
      </c>
      <c r="C43" s="101" t="s">
        <v>183</v>
      </c>
      <c r="D43" s="101" t="s">
        <v>184</v>
      </c>
      <c r="E43" s="101" t="s">
        <v>185</v>
      </c>
      <c r="F43" s="102" t="s">
        <v>58</v>
      </c>
      <c r="G43" s="102" t="s">
        <v>154</v>
      </c>
      <c r="H43" s="33" t="s">
        <v>327</v>
      </c>
    </row>
    <row r="44" spans="2:8" x14ac:dyDescent="0.5">
      <c r="B44" s="18" t="s">
        <v>186</v>
      </c>
      <c r="C44" s="34">
        <v>42819</v>
      </c>
      <c r="D44" s="34">
        <v>4770</v>
      </c>
      <c r="E44" s="34">
        <v>14176</v>
      </c>
      <c r="F44" s="34">
        <v>349</v>
      </c>
      <c r="G44" s="34">
        <v>1811</v>
      </c>
      <c r="H44" s="34">
        <f>SUM(C44:G44)</f>
        <v>63925</v>
      </c>
    </row>
    <row r="45" spans="2:8" x14ac:dyDescent="0.5">
      <c r="B45" s="184" t="s">
        <v>187</v>
      </c>
      <c r="C45" s="185"/>
      <c r="D45" s="185"/>
      <c r="E45" s="185"/>
      <c r="F45" s="185"/>
      <c r="G45" s="185"/>
      <c r="H45" s="186"/>
    </row>
    <row r="46" spans="2:8" x14ac:dyDescent="0.5">
      <c r="B46" s="16" t="s">
        <v>188</v>
      </c>
      <c r="C46" s="16">
        <v>50</v>
      </c>
      <c r="D46" s="17">
        <v>179</v>
      </c>
      <c r="E46" s="16">
        <v>941</v>
      </c>
      <c r="F46" s="16">
        <v>31</v>
      </c>
      <c r="G46" s="16">
        <v>51</v>
      </c>
      <c r="H46" s="156">
        <f t="shared" ref="H46:H56" si="2">SUM(C46:F46)</f>
        <v>1201</v>
      </c>
    </row>
    <row r="47" spans="2:8" x14ac:dyDescent="0.5">
      <c r="B47" s="16" t="s">
        <v>189</v>
      </c>
      <c r="C47" s="16">
        <v>1</v>
      </c>
      <c r="D47" s="17">
        <v>1170</v>
      </c>
      <c r="E47" s="17">
        <v>4423</v>
      </c>
      <c r="F47" s="16">
        <v>173</v>
      </c>
      <c r="G47" s="17">
        <v>749</v>
      </c>
      <c r="H47" s="156">
        <f t="shared" si="2"/>
        <v>5767</v>
      </c>
    </row>
    <row r="48" spans="2:8" x14ac:dyDescent="0.5">
      <c r="B48" s="16" t="s">
        <v>190</v>
      </c>
      <c r="C48" s="16">
        <v>10</v>
      </c>
      <c r="D48" s="17">
        <v>3359</v>
      </c>
      <c r="E48" s="17">
        <v>8939</v>
      </c>
      <c r="F48" s="16">
        <v>50</v>
      </c>
      <c r="G48" s="16">
        <v>556</v>
      </c>
      <c r="H48" s="156">
        <f t="shared" si="2"/>
        <v>12358</v>
      </c>
    </row>
    <row r="49" spans="2:8" x14ac:dyDescent="0.5">
      <c r="B49" s="16" t="s">
        <v>191</v>
      </c>
      <c r="C49" s="8">
        <v>2365</v>
      </c>
      <c r="D49" s="17">
        <v>5473</v>
      </c>
      <c r="E49" s="17">
        <v>17086</v>
      </c>
      <c r="F49" s="17">
        <v>684</v>
      </c>
      <c r="G49" s="17">
        <v>3410</v>
      </c>
      <c r="H49" s="156">
        <f t="shared" si="2"/>
        <v>25608</v>
      </c>
    </row>
    <row r="50" spans="2:8" x14ac:dyDescent="0.5">
      <c r="B50" s="16" t="s">
        <v>192</v>
      </c>
      <c r="C50" s="8">
        <v>2387</v>
      </c>
      <c r="D50" s="17">
        <v>6646</v>
      </c>
      <c r="E50" s="17">
        <v>13407</v>
      </c>
      <c r="F50" s="17">
        <v>715</v>
      </c>
      <c r="G50" s="17">
        <v>2880</v>
      </c>
      <c r="H50" s="156">
        <f t="shared" si="2"/>
        <v>23155</v>
      </c>
    </row>
    <row r="51" spans="2:8" x14ac:dyDescent="0.5">
      <c r="B51" s="16" t="s">
        <v>193</v>
      </c>
      <c r="C51" s="16">
        <v>253</v>
      </c>
      <c r="D51" s="17">
        <v>1779</v>
      </c>
      <c r="E51" s="17">
        <v>3852</v>
      </c>
      <c r="F51" s="16">
        <v>44</v>
      </c>
      <c r="G51" s="16">
        <v>370</v>
      </c>
      <c r="H51" s="156">
        <f t="shared" si="2"/>
        <v>5928</v>
      </c>
    </row>
    <row r="52" spans="2:8" x14ac:dyDescent="0.5">
      <c r="B52" s="16" t="s">
        <v>194</v>
      </c>
      <c r="C52" s="16">
        <v>400</v>
      </c>
      <c r="D52" s="17">
        <v>2392</v>
      </c>
      <c r="E52" s="17">
        <v>5306</v>
      </c>
      <c r="F52" s="16">
        <v>58</v>
      </c>
      <c r="G52" s="16">
        <v>451</v>
      </c>
      <c r="H52" s="156">
        <f t="shared" si="2"/>
        <v>8156</v>
      </c>
    </row>
    <row r="53" spans="2:8" x14ac:dyDescent="0.5">
      <c r="B53" s="16" t="s">
        <v>195</v>
      </c>
      <c r="C53" s="17">
        <v>2263</v>
      </c>
      <c r="D53" s="17">
        <v>5572</v>
      </c>
      <c r="E53" s="17">
        <v>12899</v>
      </c>
      <c r="F53" s="16">
        <v>21</v>
      </c>
      <c r="G53" s="17">
        <v>773</v>
      </c>
      <c r="H53" s="156">
        <f t="shared" si="2"/>
        <v>20755</v>
      </c>
    </row>
    <row r="54" spans="2:8" x14ac:dyDescent="0.5">
      <c r="B54" s="16" t="s">
        <v>196</v>
      </c>
      <c r="C54" s="16">
        <v>21</v>
      </c>
      <c r="D54" s="17">
        <v>456</v>
      </c>
      <c r="E54" s="17">
        <v>1184</v>
      </c>
      <c r="F54" s="16">
        <v>20</v>
      </c>
      <c r="G54" s="16">
        <v>239</v>
      </c>
      <c r="H54" s="16">
        <f t="shared" si="2"/>
        <v>1681</v>
      </c>
    </row>
    <row r="55" spans="2:8" x14ac:dyDescent="0.5">
      <c r="B55" s="18" t="s">
        <v>197</v>
      </c>
      <c r="C55" s="34">
        <v>59708</v>
      </c>
      <c r="D55" s="34">
        <v>14680</v>
      </c>
      <c r="E55" s="34">
        <v>31225</v>
      </c>
      <c r="F55" s="34">
        <v>2764</v>
      </c>
      <c r="G55" s="34">
        <v>8330</v>
      </c>
      <c r="H55" s="34">
        <f t="shared" si="2"/>
        <v>108377</v>
      </c>
    </row>
    <row r="56" spans="2:8" x14ac:dyDescent="0.5">
      <c r="B56" s="18" t="s">
        <v>198</v>
      </c>
      <c r="C56" s="34">
        <v>32111</v>
      </c>
      <c r="D56" s="34">
        <v>6766</v>
      </c>
      <c r="E56" s="34">
        <v>14766</v>
      </c>
      <c r="F56" s="34">
        <v>576</v>
      </c>
      <c r="G56" s="34">
        <v>3277</v>
      </c>
      <c r="H56" s="34">
        <f t="shared" si="2"/>
        <v>54219</v>
      </c>
    </row>
    <row r="57" spans="2:8" x14ac:dyDescent="0.5">
      <c r="B57" s="165"/>
      <c r="C57" s="165"/>
      <c r="D57" s="165"/>
      <c r="E57" s="165"/>
      <c r="F57" s="165"/>
      <c r="G57" s="165"/>
      <c r="H57" s="165"/>
    </row>
    <row r="58" spans="2:8" x14ac:dyDescent="0.5">
      <c r="B58" s="70" t="s">
        <v>328</v>
      </c>
      <c r="C58" s="165"/>
      <c r="D58" s="165"/>
      <c r="E58" s="165"/>
      <c r="F58" s="165"/>
      <c r="G58" s="165"/>
      <c r="H58" s="165"/>
    </row>
  </sheetData>
  <mergeCells count="2">
    <mergeCell ref="B25:H25"/>
    <mergeCell ref="B8:H8"/>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E803-A947-44FB-9B0A-1AF988CA21FC}">
  <sheetPr>
    <tabColor theme="4" tint="0.79998168889431442"/>
  </sheetPr>
  <dimension ref="A1:AL19"/>
  <sheetViews>
    <sheetView zoomScaleNormal="100" zoomScaleSheetLayoutView="94" workbookViewId="0">
      <pane ySplit="6" topLeftCell="A7" activePane="bottomLeft" state="frozen"/>
      <selection activeCell="C27" sqref="C27"/>
      <selection pane="bottomLeft" activeCell="A10" sqref="A10"/>
    </sheetView>
  </sheetViews>
  <sheetFormatPr defaultRowHeight="14.35" x14ac:dyDescent="0.5"/>
  <cols>
    <col min="1" max="1" width="12" customWidth="1"/>
    <col min="2" max="2" width="43" customWidth="1"/>
    <col min="3" max="38" width="12.1171875" customWidth="1"/>
  </cols>
  <sheetData>
    <row r="1" spans="1:38" x14ac:dyDescent="0.5">
      <c r="A1" s="2" t="s">
        <v>228</v>
      </c>
    </row>
    <row r="2" spans="1:38" x14ac:dyDescent="0.5">
      <c r="A2" s="2" t="s">
        <v>519</v>
      </c>
    </row>
    <row r="3" spans="1:38" x14ac:dyDescent="0.5">
      <c r="A3" s="2" t="s">
        <v>520</v>
      </c>
    </row>
    <row r="4" spans="1:38" x14ac:dyDescent="0.5">
      <c r="A4" s="2" t="s">
        <v>8</v>
      </c>
    </row>
    <row r="5" spans="1:38" x14ac:dyDescent="0.5">
      <c r="A5" t="s">
        <v>13</v>
      </c>
    </row>
    <row r="6" spans="1:38" s="13" customFormat="1" x14ac:dyDescent="0.5"/>
    <row r="8" spans="1:38" x14ac:dyDescent="0.5">
      <c r="B8" s="274" t="s">
        <v>518</v>
      </c>
      <c r="C8" s="315">
        <v>2019</v>
      </c>
      <c r="D8" s="315"/>
      <c r="E8" s="315"/>
      <c r="F8" s="315"/>
      <c r="G8" s="315"/>
      <c r="H8" s="315"/>
      <c r="I8" s="315"/>
      <c r="J8" s="315"/>
      <c r="K8" s="315"/>
      <c r="L8" s="315"/>
      <c r="M8" s="315"/>
      <c r="N8" s="315"/>
      <c r="O8" s="326">
        <v>2020</v>
      </c>
      <c r="P8" s="326"/>
      <c r="Q8" s="326"/>
      <c r="R8" s="326"/>
      <c r="S8" s="326"/>
      <c r="T8" s="326"/>
      <c r="U8" s="326"/>
      <c r="V8" s="326"/>
      <c r="W8" s="326"/>
      <c r="X8" s="326"/>
      <c r="Y8" s="326"/>
      <c r="Z8" s="326"/>
      <c r="AA8" s="326">
        <v>2021</v>
      </c>
      <c r="AB8" s="326"/>
      <c r="AC8" s="326"/>
      <c r="AD8" s="326"/>
      <c r="AE8" s="326"/>
      <c r="AF8" s="326"/>
      <c r="AG8" s="326"/>
      <c r="AH8" s="326"/>
      <c r="AI8" s="326"/>
      <c r="AJ8" s="326"/>
      <c r="AK8" s="326"/>
      <c r="AL8" s="326"/>
    </row>
    <row r="9" spans="1:38" x14ac:dyDescent="0.5">
      <c r="B9" s="274"/>
      <c r="C9" s="274" t="s">
        <v>383</v>
      </c>
      <c r="D9" s="274" t="s">
        <v>384</v>
      </c>
      <c r="E9" s="274" t="s">
        <v>385</v>
      </c>
      <c r="F9" s="274" t="s">
        <v>245</v>
      </c>
      <c r="G9" s="274" t="s">
        <v>246</v>
      </c>
      <c r="H9" s="274" t="s">
        <v>247</v>
      </c>
      <c r="I9" s="274" t="s">
        <v>248</v>
      </c>
      <c r="J9" s="274" t="s">
        <v>386</v>
      </c>
      <c r="K9" s="274" t="s">
        <v>387</v>
      </c>
      <c r="L9" s="274" t="s">
        <v>388</v>
      </c>
      <c r="M9" s="274" t="s">
        <v>389</v>
      </c>
      <c r="N9" s="274" t="s">
        <v>390</v>
      </c>
      <c r="O9" s="200" t="s">
        <v>383</v>
      </c>
      <c r="P9" s="200" t="s">
        <v>384</v>
      </c>
      <c r="Q9" s="200" t="s">
        <v>385</v>
      </c>
      <c r="R9" s="200" t="s">
        <v>245</v>
      </c>
      <c r="S9" s="200" t="s">
        <v>246</v>
      </c>
      <c r="T9" s="200" t="s">
        <v>247</v>
      </c>
      <c r="U9" s="200" t="s">
        <v>248</v>
      </c>
      <c r="V9" s="200" t="s">
        <v>386</v>
      </c>
      <c r="W9" s="200" t="s">
        <v>387</v>
      </c>
      <c r="X9" s="200" t="s">
        <v>388</v>
      </c>
      <c r="Y9" s="200" t="s">
        <v>389</v>
      </c>
      <c r="Z9" s="200" t="s">
        <v>390</v>
      </c>
      <c r="AA9" s="200" t="s">
        <v>383</v>
      </c>
      <c r="AB9" s="200" t="s">
        <v>384</v>
      </c>
      <c r="AC9" s="200" t="s">
        <v>385</v>
      </c>
      <c r="AD9" s="200" t="s">
        <v>245</v>
      </c>
      <c r="AE9" s="200" t="s">
        <v>246</v>
      </c>
      <c r="AF9" s="200" t="s">
        <v>247</v>
      </c>
      <c r="AG9" s="200" t="s">
        <v>248</v>
      </c>
      <c r="AH9" s="200" t="s">
        <v>386</v>
      </c>
      <c r="AI9" s="200" t="s">
        <v>387</v>
      </c>
      <c r="AJ9" s="200" t="s">
        <v>388</v>
      </c>
      <c r="AK9" s="200" t="s">
        <v>389</v>
      </c>
      <c r="AL9" s="200" t="s">
        <v>390</v>
      </c>
    </row>
    <row r="10" spans="1:38" x14ac:dyDescent="0.5">
      <c r="B10" s="327" t="s">
        <v>200</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row>
    <row r="11" spans="1:38" x14ac:dyDescent="0.5">
      <c r="B11" s="16" t="s">
        <v>391</v>
      </c>
      <c r="C11" s="6">
        <v>79568</v>
      </c>
      <c r="D11" s="6">
        <v>66905</v>
      </c>
      <c r="E11" s="6">
        <v>73078</v>
      </c>
      <c r="F11" s="6">
        <v>77722</v>
      </c>
      <c r="G11" s="6">
        <v>76809</v>
      </c>
      <c r="H11" s="6">
        <v>59782</v>
      </c>
      <c r="I11" s="6">
        <v>73645</v>
      </c>
      <c r="J11" s="6">
        <v>77624</v>
      </c>
      <c r="K11" s="6">
        <v>79582</v>
      </c>
      <c r="L11" s="6">
        <v>91446</v>
      </c>
      <c r="M11" s="6">
        <v>81312</v>
      </c>
      <c r="N11" s="6">
        <v>79860</v>
      </c>
      <c r="O11" s="6">
        <v>95790</v>
      </c>
      <c r="P11" s="6">
        <v>88590</v>
      </c>
      <c r="Q11" s="6">
        <v>73339</v>
      </c>
      <c r="R11" s="6">
        <v>42648</v>
      </c>
      <c r="S11" s="6">
        <v>49865</v>
      </c>
      <c r="T11" s="6">
        <v>62208</v>
      </c>
      <c r="U11" s="6">
        <v>63578</v>
      </c>
      <c r="V11" s="6">
        <v>63579</v>
      </c>
      <c r="W11" s="6">
        <v>70921</v>
      </c>
      <c r="X11" s="6">
        <v>69242</v>
      </c>
      <c r="Y11" s="6">
        <v>62208</v>
      </c>
      <c r="Z11" s="6">
        <v>68135</v>
      </c>
      <c r="AA11" s="6">
        <v>72455</v>
      </c>
      <c r="AB11" s="6">
        <v>71112</v>
      </c>
      <c r="AC11" s="6">
        <v>83184</v>
      </c>
      <c r="AD11" s="6">
        <v>81258</v>
      </c>
      <c r="AE11" s="6">
        <v>77357</v>
      </c>
      <c r="AF11" s="6">
        <v>73773</v>
      </c>
      <c r="AG11" s="6">
        <v>179458</v>
      </c>
      <c r="AH11" s="6">
        <v>176864</v>
      </c>
      <c r="AI11" s="6">
        <v>155494</v>
      </c>
      <c r="AJ11" s="6">
        <v>83216</v>
      </c>
      <c r="AK11" s="6">
        <v>75512</v>
      </c>
      <c r="AL11" s="6">
        <v>70710</v>
      </c>
    </row>
    <row r="12" spans="1:38" x14ac:dyDescent="0.5">
      <c r="B12" s="16" t="s">
        <v>392</v>
      </c>
      <c r="C12" s="6">
        <v>671</v>
      </c>
      <c r="D12" s="6">
        <v>592</v>
      </c>
      <c r="E12" s="6">
        <v>613</v>
      </c>
      <c r="F12" s="6">
        <v>619</v>
      </c>
      <c r="G12" s="6">
        <v>682</v>
      </c>
      <c r="H12" s="6">
        <v>665</v>
      </c>
      <c r="I12" s="6">
        <v>753</v>
      </c>
      <c r="J12" s="6">
        <v>713</v>
      </c>
      <c r="K12" s="6">
        <v>670</v>
      </c>
      <c r="L12" s="6">
        <v>870</v>
      </c>
      <c r="M12" s="6">
        <v>784</v>
      </c>
      <c r="N12" s="6">
        <v>848</v>
      </c>
      <c r="O12" s="6">
        <v>991</v>
      </c>
      <c r="P12" s="6">
        <v>2062</v>
      </c>
      <c r="Q12" s="6">
        <v>15754</v>
      </c>
      <c r="R12" s="6">
        <v>47955</v>
      </c>
      <c r="S12" s="6">
        <v>34559</v>
      </c>
      <c r="T12" s="6">
        <v>23393</v>
      </c>
      <c r="U12" s="6">
        <v>21091</v>
      </c>
      <c r="V12" s="6">
        <v>19336</v>
      </c>
      <c r="W12" s="6">
        <v>20215</v>
      </c>
      <c r="X12" s="6">
        <v>23361</v>
      </c>
      <c r="Y12" s="6">
        <v>23921</v>
      </c>
      <c r="Z12" s="6">
        <v>26744</v>
      </c>
      <c r="AA12" s="6">
        <v>22813</v>
      </c>
      <c r="AB12" s="6">
        <v>22353</v>
      </c>
      <c r="AC12" s="6">
        <v>22827</v>
      </c>
      <c r="AD12" s="6">
        <v>19676</v>
      </c>
      <c r="AE12" s="6">
        <v>17565</v>
      </c>
      <c r="AF12" s="6">
        <v>17211</v>
      </c>
      <c r="AG12" s="6">
        <v>40367</v>
      </c>
      <c r="AH12" s="6">
        <v>41002</v>
      </c>
      <c r="AI12" s="6">
        <v>40331</v>
      </c>
      <c r="AJ12" s="6">
        <v>18090</v>
      </c>
      <c r="AK12" s="6">
        <v>15990</v>
      </c>
      <c r="AL12" s="6">
        <v>16288</v>
      </c>
    </row>
    <row r="13" spans="1:38" x14ac:dyDescent="0.5">
      <c r="B13" s="15" t="s">
        <v>47</v>
      </c>
      <c r="C13" s="25">
        <f>SUM(C11:C12)</f>
        <v>80239</v>
      </c>
      <c r="D13" s="25">
        <f t="shared" ref="D13:AL13" si="0">SUM(D11:D12)</f>
        <v>67497</v>
      </c>
      <c r="E13" s="25">
        <f t="shared" si="0"/>
        <v>73691</v>
      </c>
      <c r="F13" s="25">
        <f t="shared" si="0"/>
        <v>78341</v>
      </c>
      <c r="G13" s="25">
        <f t="shared" si="0"/>
        <v>77491</v>
      </c>
      <c r="H13" s="25">
        <f t="shared" si="0"/>
        <v>60447</v>
      </c>
      <c r="I13" s="25">
        <f t="shared" si="0"/>
        <v>74398</v>
      </c>
      <c r="J13" s="25">
        <f t="shared" si="0"/>
        <v>78337</v>
      </c>
      <c r="K13" s="25">
        <f t="shared" si="0"/>
        <v>80252</v>
      </c>
      <c r="L13" s="25">
        <f t="shared" si="0"/>
        <v>92316</v>
      </c>
      <c r="M13" s="25">
        <f t="shared" si="0"/>
        <v>82096</v>
      </c>
      <c r="N13" s="25">
        <f t="shared" si="0"/>
        <v>80708</v>
      </c>
      <c r="O13" s="25">
        <f t="shared" si="0"/>
        <v>96781</v>
      </c>
      <c r="P13" s="25">
        <f t="shared" si="0"/>
        <v>90652</v>
      </c>
      <c r="Q13" s="25">
        <f t="shared" si="0"/>
        <v>89093</v>
      </c>
      <c r="R13" s="25">
        <f t="shared" si="0"/>
        <v>90603</v>
      </c>
      <c r="S13" s="25">
        <f t="shared" si="0"/>
        <v>84424</v>
      </c>
      <c r="T13" s="25">
        <f t="shared" si="0"/>
        <v>85601</v>
      </c>
      <c r="U13" s="25">
        <f t="shared" si="0"/>
        <v>84669</v>
      </c>
      <c r="V13" s="25">
        <f t="shared" si="0"/>
        <v>82915</v>
      </c>
      <c r="W13" s="25">
        <f t="shared" si="0"/>
        <v>91136</v>
      </c>
      <c r="X13" s="25">
        <f t="shared" si="0"/>
        <v>92603</v>
      </c>
      <c r="Y13" s="25">
        <f t="shared" si="0"/>
        <v>86129</v>
      </c>
      <c r="Z13" s="25">
        <f t="shared" si="0"/>
        <v>94879</v>
      </c>
      <c r="AA13" s="25">
        <f t="shared" si="0"/>
        <v>95268</v>
      </c>
      <c r="AB13" s="25">
        <f t="shared" si="0"/>
        <v>93465</v>
      </c>
      <c r="AC13" s="25">
        <f t="shared" si="0"/>
        <v>106011</v>
      </c>
      <c r="AD13" s="25">
        <f t="shared" si="0"/>
        <v>100934</v>
      </c>
      <c r="AE13" s="25">
        <f t="shared" si="0"/>
        <v>94922</v>
      </c>
      <c r="AF13" s="25">
        <f t="shared" si="0"/>
        <v>90984</v>
      </c>
      <c r="AG13" s="25">
        <f t="shared" si="0"/>
        <v>219825</v>
      </c>
      <c r="AH13" s="25">
        <f t="shared" si="0"/>
        <v>217866</v>
      </c>
      <c r="AI13" s="25">
        <f t="shared" si="0"/>
        <v>195825</v>
      </c>
      <c r="AJ13" s="25">
        <f t="shared" si="0"/>
        <v>101306</v>
      </c>
      <c r="AK13" s="25">
        <f t="shared" si="0"/>
        <v>91502</v>
      </c>
      <c r="AL13" s="25">
        <f t="shared" si="0"/>
        <v>86998</v>
      </c>
    </row>
    <row r="14" spans="1:38" x14ac:dyDescent="0.5">
      <c r="B14" s="15" t="s">
        <v>393</v>
      </c>
      <c r="C14" s="21">
        <f>C12/C13</f>
        <v>8.3625169805206945E-3</v>
      </c>
      <c r="D14" s="21">
        <f t="shared" ref="D14:AL14" si="1">D12/D13</f>
        <v>8.770760181934012E-3</v>
      </c>
      <c r="E14" s="21">
        <f t="shared" si="1"/>
        <v>8.3185192221573862E-3</v>
      </c>
      <c r="F14" s="21">
        <f t="shared" si="1"/>
        <v>7.901354335533118E-3</v>
      </c>
      <c r="G14" s="21">
        <f t="shared" si="1"/>
        <v>8.8010220541740337E-3</v>
      </c>
      <c r="H14" s="21">
        <f t="shared" si="1"/>
        <v>1.1001373103710689E-2</v>
      </c>
      <c r="I14" s="21">
        <f t="shared" si="1"/>
        <v>1.0121239818274685E-2</v>
      </c>
      <c r="J14" s="21">
        <f t="shared" si="1"/>
        <v>9.1017016224772453E-3</v>
      </c>
      <c r="K14" s="21">
        <f t="shared" si="1"/>
        <v>8.3487015899915262E-3</v>
      </c>
      <c r="L14" s="21">
        <f t="shared" si="1"/>
        <v>9.4241518263356305E-3</v>
      </c>
      <c r="M14" s="21">
        <f t="shared" si="1"/>
        <v>9.5497953615279671E-3</v>
      </c>
      <c r="N14" s="21">
        <f t="shared" si="1"/>
        <v>1.0507012935520641E-2</v>
      </c>
      <c r="O14" s="21">
        <f t="shared" si="1"/>
        <v>1.0239613147208646E-2</v>
      </c>
      <c r="P14" s="21">
        <f t="shared" si="1"/>
        <v>2.2746326611657767E-2</v>
      </c>
      <c r="Q14" s="21">
        <f t="shared" si="1"/>
        <v>0.17682646223609039</v>
      </c>
      <c r="R14" s="21">
        <f t="shared" si="1"/>
        <v>0.52928710969835435</v>
      </c>
      <c r="S14" s="21">
        <f t="shared" si="1"/>
        <v>0.40935042168103858</v>
      </c>
      <c r="T14" s="21">
        <f t="shared" si="1"/>
        <v>0.27327951776264298</v>
      </c>
      <c r="U14" s="21">
        <f t="shared" si="1"/>
        <v>0.24909943426755957</v>
      </c>
      <c r="V14" s="21">
        <f t="shared" si="1"/>
        <v>0.23320267744075257</v>
      </c>
      <c r="W14" s="21">
        <f t="shared" si="1"/>
        <v>0.2218113588483146</v>
      </c>
      <c r="X14" s="21">
        <f t="shared" si="1"/>
        <v>0.25227044480200428</v>
      </c>
      <c r="Y14" s="21">
        <f t="shared" si="1"/>
        <v>0.27773456094927379</v>
      </c>
      <c r="Z14" s="21">
        <f t="shared" si="1"/>
        <v>0.28187480896721084</v>
      </c>
      <c r="AA14" s="21">
        <f t="shared" si="1"/>
        <v>0.23946130914892724</v>
      </c>
      <c r="AB14" s="21">
        <f t="shared" si="1"/>
        <v>0.23915904349221634</v>
      </c>
      <c r="AC14" s="21">
        <f t="shared" si="1"/>
        <v>0.21532671137900783</v>
      </c>
      <c r="AD14" s="21">
        <f t="shared" si="1"/>
        <v>0.19493926724394159</v>
      </c>
      <c r="AE14" s="21">
        <f t="shared" si="1"/>
        <v>0.18504666989738944</v>
      </c>
      <c r="AF14" s="21">
        <f t="shared" si="1"/>
        <v>0.1891651279345819</v>
      </c>
      <c r="AG14" s="21">
        <f t="shared" si="1"/>
        <v>0.18363243489139089</v>
      </c>
      <c r="AH14" s="21">
        <f t="shared" si="1"/>
        <v>0.18819825030064352</v>
      </c>
      <c r="AI14" s="21">
        <f t="shared" si="1"/>
        <v>0.20595429592748626</v>
      </c>
      <c r="AJ14" s="21">
        <f t="shared" si="1"/>
        <v>0.1785679031844116</v>
      </c>
      <c r="AK14" s="21">
        <f t="shared" si="1"/>
        <v>0.17475027868243317</v>
      </c>
      <c r="AL14" s="21">
        <f t="shared" si="1"/>
        <v>0.18722269477459252</v>
      </c>
    </row>
    <row r="15" spans="1:38" x14ac:dyDescent="0.5">
      <c r="B15" s="323" t="s">
        <v>201</v>
      </c>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1:38" x14ac:dyDescent="0.5">
      <c r="B16" s="16" t="s">
        <v>391</v>
      </c>
      <c r="C16" s="6">
        <v>593054</v>
      </c>
      <c r="D16" s="6">
        <v>506884</v>
      </c>
      <c r="E16" s="6">
        <v>524742</v>
      </c>
      <c r="F16" s="6">
        <v>562514</v>
      </c>
      <c r="G16" s="6">
        <v>521455</v>
      </c>
      <c r="H16" s="6">
        <v>478919</v>
      </c>
      <c r="I16" s="6">
        <v>525280</v>
      </c>
      <c r="J16" s="6">
        <v>530522</v>
      </c>
      <c r="K16" s="6">
        <v>524199</v>
      </c>
      <c r="L16" s="6">
        <v>568948</v>
      </c>
      <c r="M16" s="6">
        <v>512706</v>
      </c>
      <c r="N16" s="6">
        <v>511855</v>
      </c>
      <c r="O16" s="6">
        <v>608310</v>
      </c>
      <c r="P16" s="6">
        <v>534907</v>
      </c>
      <c r="Q16" s="6">
        <v>472518</v>
      </c>
      <c r="R16" s="6">
        <v>388449</v>
      </c>
      <c r="S16" s="6">
        <v>438789</v>
      </c>
      <c r="T16" s="6">
        <v>481375</v>
      </c>
      <c r="U16" s="6">
        <v>495845</v>
      </c>
      <c r="V16" s="6">
        <v>490693</v>
      </c>
      <c r="W16" s="6">
        <v>507248</v>
      </c>
      <c r="X16" s="6">
        <v>533696</v>
      </c>
      <c r="Y16" s="6">
        <v>480723</v>
      </c>
      <c r="Z16" s="6">
        <v>505178</v>
      </c>
      <c r="AA16" s="6">
        <v>540109</v>
      </c>
      <c r="AB16" s="6">
        <v>511607</v>
      </c>
      <c r="AC16" s="6">
        <v>560918</v>
      </c>
      <c r="AD16" s="6">
        <v>549991</v>
      </c>
      <c r="AE16" s="6">
        <v>534394</v>
      </c>
      <c r="AF16" s="6">
        <v>543764</v>
      </c>
      <c r="AG16" s="6">
        <v>958171</v>
      </c>
      <c r="AH16" s="6">
        <v>966034</v>
      </c>
      <c r="AI16" s="6">
        <v>887189</v>
      </c>
      <c r="AJ16" s="6">
        <v>647269</v>
      </c>
      <c r="AK16" s="6">
        <v>616374</v>
      </c>
      <c r="AL16" s="6">
        <v>559826</v>
      </c>
    </row>
    <row r="17" spans="2:38" x14ac:dyDescent="0.5">
      <c r="B17" s="16" t="s">
        <v>392</v>
      </c>
      <c r="C17" s="6">
        <v>2273</v>
      </c>
      <c r="D17" s="6">
        <v>1815</v>
      </c>
      <c r="E17" s="6">
        <v>2045</v>
      </c>
      <c r="F17" s="6">
        <v>2172</v>
      </c>
      <c r="G17" s="6">
        <v>2301</v>
      </c>
      <c r="H17" s="6">
        <v>1904</v>
      </c>
      <c r="I17" s="6">
        <v>1939</v>
      </c>
      <c r="J17" s="6">
        <v>2023</v>
      </c>
      <c r="K17" s="6">
        <v>2035</v>
      </c>
      <c r="L17" s="6">
        <v>2168</v>
      </c>
      <c r="M17" s="6">
        <v>1651</v>
      </c>
      <c r="N17" s="6">
        <v>1639</v>
      </c>
      <c r="O17" s="6">
        <v>1814</v>
      </c>
      <c r="P17" s="6">
        <v>374</v>
      </c>
      <c r="Q17" s="6">
        <v>6146</v>
      </c>
      <c r="R17" s="6">
        <v>21390</v>
      </c>
      <c r="S17" s="6">
        <v>11608</v>
      </c>
      <c r="T17" s="6">
        <v>6985</v>
      </c>
      <c r="U17" s="6">
        <v>5361</v>
      </c>
      <c r="V17" s="6">
        <v>4414</v>
      </c>
      <c r="W17" s="6">
        <v>4999</v>
      </c>
      <c r="X17" s="6">
        <v>6962</v>
      </c>
      <c r="Y17" s="6">
        <v>7805</v>
      </c>
      <c r="Z17" s="6">
        <v>8761</v>
      </c>
      <c r="AA17" s="6">
        <v>6226</v>
      </c>
      <c r="AB17" s="6">
        <v>5936</v>
      </c>
      <c r="AC17" s="6">
        <v>5244</v>
      </c>
      <c r="AD17" s="6">
        <v>4332</v>
      </c>
      <c r="AE17" s="6">
        <v>3547</v>
      </c>
      <c r="AF17" s="6">
        <v>3085</v>
      </c>
      <c r="AG17" s="6">
        <v>6436</v>
      </c>
      <c r="AH17" s="6">
        <v>6318</v>
      </c>
      <c r="AI17" s="6">
        <v>6761</v>
      </c>
      <c r="AJ17" s="6">
        <v>3570</v>
      </c>
      <c r="AK17" s="6">
        <v>3329</v>
      </c>
      <c r="AL17" s="6">
        <v>3216</v>
      </c>
    </row>
    <row r="18" spans="2:38" x14ac:dyDescent="0.5">
      <c r="B18" s="15" t="s">
        <v>47</v>
      </c>
      <c r="C18" s="25">
        <f>SUM(C16:C17)</f>
        <v>595327</v>
      </c>
      <c r="D18" s="25">
        <f t="shared" ref="D18:AL18" si="2">SUM(D16:D17)</f>
        <v>508699</v>
      </c>
      <c r="E18" s="25">
        <f t="shared" si="2"/>
        <v>526787</v>
      </c>
      <c r="F18" s="25">
        <f t="shared" si="2"/>
        <v>564686</v>
      </c>
      <c r="G18" s="25">
        <f t="shared" si="2"/>
        <v>523756</v>
      </c>
      <c r="H18" s="25">
        <f t="shared" si="2"/>
        <v>480823</v>
      </c>
      <c r="I18" s="25">
        <f t="shared" si="2"/>
        <v>527219</v>
      </c>
      <c r="J18" s="25">
        <f t="shared" si="2"/>
        <v>532545</v>
      </c>
      <c r="K18" s="25">
        <f t="shared" si="2"/>
        <v>526234</v>
      </c>
      <c r="L18" s="25">
        <f t="shared" si="2"/>
        <v>571116</v>
      </c>
      <c r="M18" s="25">
        <f t="shared" si="2"/>
        <v>514357</v>
      </c>
      <c r="N18" s="25">
        <f t="shared" si="2"/>
        <v>513494</v>
      </c>
      <c r="O18" s="25">
        <f t="shared" si="2"/>
        <v>610124</v>
      </c>
      <c r="P18" s="25">
        <f t="shared" si="2"/>
        <v>535281</v>
      </c>
      <c r="Q18" s="25">
        <f t="shared" si="2"/>
        <v>478664</v>
      </c>
      <c r="R18" s="25">
        <f t="shared" si="2"/>
        <v>409839</v>
      </c>
      <c r="S18" s="25">
        <f t="shared" si="2"/>
        <v>450397</v>
      </c>
      <c r="T18" s="25">
        <f t="shared" si="2"/>
        <v>488360</v>
      </c>
      <c r="U18" s="25">
        <f t="shared" si="2"/>
        <v>501206</v>
      </c>
      <c r="V18" s="25">
        <f t="shared" si="2"/>
        <v>495107</v>
      </c>
      <c r="W18" s="25">
        <f t="shared" si="2"/>
        <v>512247</v>
      </c>
      <c r="X18" s="25">
        <f t="shared" si="2"/>
        <v>540658</v>
      </c>
      <c r="Y18" s="25">
        <f t="shared" si="2"/>
        <v>488528</v>
      </c>
      <c r="Z18" s="25">
        <f t="shared" si="2"/>
        <v>513939</v>
      </c>
      <c r="AA18" s="25">
        <f t="shared" si="2"/>
        <v>546335</v>
      </c>
      <c r="AB18" s="25">
        <f t="shared" si="2"/>
        <v>517543</v>
      </c>
      <c r="AC18" s="25">
        <f t="shared" si="2"/>
        <v>566162</v>
      </c>
      <c r="AD18" s="25">
        <f t="shared" si="2"/>
        <v>554323</v>
      </c>
      <c r="AE18" s="25">
        <f t="shared" si="2"/>
        <v>537941</v>
      </c>
      <c r="AF18" s="25">
        <f t="shared" si="2"/>
        <v>546849</v>
      </c>
      <c r="AG18" s="25">
        <f t="shared" si="2"/>
        <v>964607</v>
      </c>
      <c r="AH18" s="25">
        <f t="shared" si="2"/>
        <v>972352</v>
      </c>
      <c r="AI18" s="25">
        <f t="shared" si="2"/>
        <v>893950</v>
      </c>
      <c r="AJ18" s="25">
        <f t="shared" si="2"/>
        <v>650839</v>
      </c>
      <c r="AK18" s="25">
        <f t="shared" si="2"/>
        <v>619703</v>
      </c>
      <c r="AL18" s="25">
        <f t="shared" si="2"/>
        <v>563042</v>
      </c>
    </row>
    <row r="19" spans="2:38" x14ac:dyDescent="0.5">
      <c r="B19" s="15" t="s">
        <v>393</v>
      </c>
      <c r="C19" s="21">
        <f>C17/C18</f>
        <v>3.8180697331046637E-3</v>
      </c>
      <c r="D19" s="21">
        <f t="shared" ref="D19:AL19" si="3">D17/D18</f>
        <v>3.5679252367313481E-3</v>
      </c>
      <c r="E19" s="21">
        <f t="shared" si="3"/>
        <v>3.8820244235336105E-3</v>
      </c>
      <c r="F19" s="21">
        <f t="shared" si="3"/>
        <v>3.8463854248201655E-3</v>
      </c>
      <c r="G19" s="21">
        <f t="shared" si="3"/>
        <v>4.3932670938375889E-3</v>
      </c>
      <c r="H19" s="21">
        <f t="shared" si="3"/>
        <v>3.9598771273420784E-3</v>
      </c>
      <c r="I19" s="21">
        <f t="shared" si="3"/>
        <v>3.6777885470743658E-3</v>
      </c>
      <c r="J19" s="21">
        <f t="shared" si="3"/>
        <v>3.7987400125810964E-3</v>
      </c>
      <c r="K19" s="21">
        <f t="shared" si="3"/>
        <v>3.8671009474872393E-3</v>
      </c>
      <c r="L19" s="21">
        <f t="shared" si="3"/>
        <v>3.7960764538202399E-3</v>
      </c>
      <c r="M19" s="21">
        <f t="shared" si="3"/>
        <v>3.2098328592786722E-3</v>
      </c>
      <c r="N19" s="21">
        <f t="shared" si="3"/>
        <v>3.1918581327143062E-3</v>
      </c>
      <c r="O19" s="21">
        <f t="shared" si="3"/>
        <v>2.9731661104955712E-3</v>
      </c>
      <c r="P19" s="21">
        <f t="shared" si="3"/>
        <v>6.9869844063211661E-4</v>
      </c>
      <c r="Q19" s="21">
        <f t="shared" si="3"/>
        <v>1.2839904400581619E-2</v>
      </c>
      <c r="R19" s="21">
        <f t="shared" si="3"/>
        <v>5.2191226310819613E-2</v>
      </c>
      <c r="S19" s="21">
        <f t="shared" si="3"/>
        <v>2.5772818202607923E-2</v>
      </c>
      <c r="T19" s="21">
        <f t="shared" si="3"/>
        <v>1.4302973216479647E-2</v>
      </c>
      <c r="U19" s="21">
        <f t="shared" si="3"/>
        <v>1.0696200763757817E-2</v>
      </c>
      <c r="V19" s="21">
        <f t="shared" si="3"/>
        <v>8.9152445834940735E-3</v>
      </c>
      <c r="W19" s="21">
        <f t="shared" si="3"/>
        <v>9.758963937319301E-3</v>
      </c>
      <c r="X19" s="21">
        <f t="shared" si="3"/>
        <v>1.2876901849228163E-2</v>
      </c>
      <c r="Y19" s="21">
        <f t="shared" si="3"/>
        <v>1.5976566338060459E-2</v>
      </c>
      <c r="Z19" s="21">
        <f t="shared" si="3"/>
        <v>1.7046770141981832E-2</v>
      </c>
      <c r="AA19" s="21">
        <f t="shared" si="3"/>
        <v>1.1395938389449696E-2</v>
      </c>
      <c r="AB19" s="21">
        <f t="shared" si="3"/>
        <v>1.1469578373197975E-2</v>
      </c>
      <c r="AC19" s="21">
        <f t="shared" si="3"/>
        <v>9.2623666017853552E-3</v>
      </c>
      <c r="AD19" s="21">
        <f t="shared" si="3"/>
        <v>7.8149382219391949E-3</v>
      </c>
      <c r="AE19" s="21">
        <f t="shared" si="3"/>
        <v>6.5936598995057077E-3</v>
      </c>
      <c r="AF19" s="21">
        <f t="shared" si="3"/>
        <v>5.6414110659432498E-3</v>
      </c>
      <c r="AG19" s="21">
        <f t="shared" si="3"/>
        <v>6.6721473097333941E-3</v>
      </c>
      <c r="AH19" s="21">
        <f t="shared" si="3"/>
        <v>6.4976469426709666E-3</v>
      </c>
      <c r="AI19" s="21">
        <f t="shared" si="3"/>
        <v>7.5630628111191898E-3</v>
      </c>
      <c r="AJ19" s="21">
        <f t="shared" si="3"/>
        <v>5.4852275293889889E-3</v>
      </c>
      <c r="AK19" s="21">
        <f t="shared" si="3"/>
        <v>5.3719281655889997E-3</v>
      </c>
      <c r="AL19" s="21">
        <f t="shared" si="3"/>
        <v>5.7118296681242251E-3</v>
      </c>
    </row>
  </sheetData>
  <mergeCells count="5">
    <mergeCell ref="B15:AL15"/>
    <mergeCell ref="C8:N8"/>
    <mergeCell ref="O8:Z8"/>
    <mergeCell ref="AA8:AL8"/>
    <mergeCell ref="B10:AL10"/>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FC98-2F64-4AEF-BA3D-2F757DFAE377}">
  <sheetPr>
    <tabColor theme="4" tint="0.79998168889431442"/>
  </sheetPr>
  <dimension ref="A1:H31"/>
  <sheetViews>
    <sheetView zoomScaleNormal="100" zoomScaleSheetLayoutView="94" workbookViewId="0">
      <pane ySplit="7" topLeftCell="A8" activePane="bottomLeft" state="frozen"/>
      <selection activeCell="C27" sqref="C27"/>
      <selection pane="bottomLeft" activeCell="A17" sqref="A17"/>
    </sheetView>
  </sheetViews>
  <sheetFormatPr defaultRowHeight="14.35" x14ac:dyDescent="0.5"/>
  <cols>
    <col min="1" max="1" width="12" customWidth="1"/>
    <col min="2" max="2" width="38" customWidth="1"/>
    <col min="3" max="8" width="20.41015625" customWidth="1"/>
  </cols>
  <sheetData>
    <row r="1" spans="1:8" x14ac:dyDescent="0.5">
      <c r="A1" s="2" t="s">
        <v>234</v>
      </c>
    </row>
    <row r="2" spans="1:8" x14ac:dyDescent="0.5">
      <c r="A2" s="2" t="s">
        <v>355</v>
      </c>
    </row>
    <row r="3" spans="1:8" x14ac:dyDescent="0.5">
      <c r="A3" s="2" t="s">
        <v>521</v>
      </c>
    </row>
    <row r="4" spans="1:8" x14ac:dyDescent="0.5">
      <c r="A4" s="2" t="s">
        <v>8</v>
      </c>
    </row>
    <row r="5" spans="1:8" x14ac:dyDescent="0.5">
      <c r="A5" t="s">
        <v>13</v>
      </c>
    </row>
    <row r="6" spans="1:8" x14ac:dyDescent="0.5">
      <c r="A6" t="s">
        <v>369</v>
      </c>
    </row>
    <row r="7" spans="1:8" s="13" customFormat="1" x14ac:dyDescent="0.5"/>
    <row r="9" spans="1:8" ht="43" x14ac:dyDescent="0.5">
      <c r="B9" s="32" t="s">
        <v>522</v>
      </c>
      <c r="C9" s="33" t="s">
        <v>203</v>
      </c>
      <c r="D9" s="33" t="s">
        <v>204</v>
      </c>
      <c r="E9" s="33" t="s">
        <v>205</v>
      </c>
      <c r="F9" s="33" t="s">
        <v>180</v>
      </c>
      <c r="G9" s="33" t="s">
        <v>206</v>
      </c>
      <c r="H9" s="33" t="s">
        <v>47</v>
      </c>
    </row>
    <row r="10" spans="1:8" x14ac:dyDescent="0.5">
      <c r="B10" s="15" t="s">
        <v>207</v>
      </c>
      <c r="C10" s="42">
        <v>354686039.06159341</v>
      </c>
      <c r="D10" s="42">
        <v>161953339.98648602</v>
      </c>
      <c r="E10" s="42">
        <v>240238812.23476598</v>
      </c>
      <c r="F10" s="42">
        <v>444970383.53843725</v>
      </c>
      <c r="G10" s="42">
        <v>928088105.77495563</v>
      </c>
      <c r="H10" s="42">
        <v>2129936680.5962381</v>
      </c>
    </row>
    <row r="11" spans="1:8" x14ac:dyDescent="0.5">
      <c r="B11" s="38" t="s">
        <v>208</v>
      </c>
      <c r="C11" s="37">
        <v>10000000</v>
      </c>
      <c r="D11" s="37"/>
      <c r="E11" s="37"/>
      <c r="F11" s="37"/>
      <c r="G11" s="37"/>
      <c r="H11" s="37">
        <v>10000000</v>
      </c>
    </row>
    <row r="12" spans="1:8" x14ac:dyDescent="0.5">
      <c r="B12" s="39" t="s">
        <v>209</v>
      </c>
      <c r="C12" s="107">
        <v>22902720.699385397</v>
      </c>
      <c r="D12" s="107">
        <v>15214099.005733468</v>
      </c>
      <c r="E12" s="107">
        <v>3015065.5140261962</v>
      </c>
      <c r="F12" s="107">
        <v>17462639.780854866</v>
      </c>
      <c r="G12" s="107">
        <v>181630644.93599939</v>
      </c>
      <c r="H12" s="107">
        <v>240225169.93599933</v>
      </c>
    </row>
    <row r="13" spans="1:8" x14ac:dyDescent="0.5">
      <c r="B13" s="18" t="s">
        <v>210</v>
      </c>
      <c r="C13" s="11">
        <v>341783318.36220801</v>
      </c>
      <c r="D13" s="11">
        <v>146739240.98075256</v>
      </c>
      <c r="E13" s="11">
        <v>237223746.72073978</v>
      </c>
      <c r="F13" s="11">
        <v>427507743.75758237</v>
      </c>
      <c r="G13" s="11">
        <v>746457460.83895624</v>
      </c>
      <c r="H13" s="11">
        <v>1899711510.6602392</v>
      </c>
    </row>
    <row r="14" spans="1:8" x14ac:dyDescent="0.5">
      <c r="B14" s="40" t="s">
        <v>211</v>
      </c>
      <c r="C14" s="21">
        <v>0.17991327443366503</v>
      </c>
      <c r="D14" s="21">
        <v>7.7242907755901188E-2</v>
      </c>
      <c r="E14" s="21">
        <v>0.12487356390144383</v>
      </c>
      <c r="F14" s="21">
        <v>0.22503824468011108</v>
      </c>
      <c r="G14" s="21">
        <v>0.39293200922887872</v>
      </c>
      <c r="H14" s="21">
        <v>1</v>
      </c>
    </row>
    <row r="17" spans="2:8" ht="43" x14ac:dyDescent="0.5">
      <c r="B17" s="32" t="s">
        <v>523</v>
      </c>
      <c r="C17" s="33" t="s">
        <v>203</v>
      </c>
      <c r="D17" s="33" t="s">
        <v>204</v>
      </c>
      <c r="E17" s="33" t="s">
        <v>205</v>
      </c>
      <c r="F17" s="33" t="s">
        <v>180</v>
      </c>
      <c r="G17" s="33" t="s">
        <v>206</v>
      </c>
      <c r="H17" s="33" t="s">
        <v>47</v>
      </c>
    </row>
    <row r="18" spans="2:8" x14ac:dyDescent="0.5">
      <c r="B18" s="15" t="s">
        <v>212</v>
      </c>
      <c r="C18" s="41">
        <v>1115422</v>
      </c>
      <c r="D18" s="41">
        <v>325179</v>
      </c>
      <c r="E18" s="41">
        <v>103594</v>
      </c>
      <c r="F18" s="41">
        <v>223224</v>
      </c>
      <c r="G18" s="41">
        <v>1210754</v>
      </c>
      <c r="H18" s="41">
        <v>2978173</v>
      </c>
    </row>
    <row r="19" spans="2:8" x14ac:dyDescent="0.5">
      <c r="B19" s="15" t="s">
        <v>213</v>
      </c>
      <c r="C19" s="43">
        <v>92951.833333333328</v>
      </c>
      <c r="D19" s="43">
        <v>27098.25</v>
      </c>
      <c r="E19" s="43">
        <v>8632.8333333333339</v>
      </c>
      <c r="F19" s="43">
        <v>18602</v>
      </c>
      <c r="G19" s="43">
        <v>100896.16666666667</v>
      </c>
      <c r="H19" s="43">
        <v>248181.08333333334</v>
      </c>
    </row>
    <row r="20" spans="2:8" x14ac:dyDescent="0.5">
      <c r="B20" s="38" t="s">
        <v>214</v>
      </c>
      <c r="C20" s="31">
        <v>10000</v>
      </c>
      <c r="D20" s="31"/>
      <c r="E20" s="31"/>
      <c r="F20" s="31"/>
      <c r="G20" s="31"/>
      <c r="H20" s="31">
        <v>10000</v>
      </c>
    </row>
    <row r="21" spans="2:8" x14ac:dyDescent="0.5">
      <c r="B21" s="15" t="s">
        <v>215</v>
      </c>
      <c r="C21" s="25">
        <v>102951.83333333333</v>
      </c>
      <c r="D21" s="25">
        <v>27098.25</v>
      </c>
      <c r="E21" s="25">
        <v>8632.8333333333339</v>
      </c>
      <c r="F21" s="25">
        <v>18602</v>
      </c>
      <c r="G21" s="25">
        <v>100896.16666666667</v>
      </c>
      <c r="H21" s="25">
        <v>258181.08333333331</v>
      </c>
    </row>
    <row r="22" spans="2:8" x14ac:dyDescent="0.5">
      <c r="B22" s="40" t="s">
        <v>211</v>
      </c>
      <c r="C22" s="21">
        <v>0.39875823590225595</v>
      </c>
      <c r="D22" s="21">
        <v>0.10495830930035219</v>
      </c>
      <c r="E22" s="21">
        <v>3.343712568665469E-2</v>
      </c>
      <c r="F22" s="21">
        <v>7.2050205072473367E-2</v>
      </c>
      <c r="G22" s="21">
        <v>0.39079612403826391</v>
      </c>
      <c r="H22" s="21">
        <v>1</v>
      </c>
    </row>
    <row r="23" spans="2:8" x14ac:dyDescent="0.5">
      <c r="C23" s="36"/>
      <c r="D23" s="36"/>
      <c r="E23" s="36"/>
      <c r="G23" s="36"/>
    </row>
    <row r="24" spans="2:8" x14ac:dyDescent="0.5">
      <c r="C24" s="36"/>
      <c r="D24" s="36"/>
      <c r="E24" s="36"/>
      <c r="G24" s="36"/>
    </row>
    <row r="25" spans="2:8" ht="28.7" x14ac:dyDescent="0.5">
      <c r="B25" s="44" t="s">
        <v>524</v>
      </c>
      <c r="C25" s="33" t="s">
        <v>216</v>
      </c>
      <c r="D25" s="33" t="s">
        <v>205</v>
      </c>
      <c r="E25" s="33" t="s">
        <v>180</v>
      </c>
      <c r="F25" s="26"/>
      <c r="G25" s="26"/>
      <c r="H25" s="26"/>
    </row>
    <row r="26" spans="2:8" x14ac:dyDescent="0.5">
      <c r="B26" s="15" t="s">
        <v>217</v>
      </c>
      <c r="C26" s="45">
        <v>0.65008819141844487</v>
      </c>
      <c r="D26" s="45">
        <v>0.12487356390144383</v>
      </c>
      <c r="E26" s="45">
        <v>0.22503824468011108</v>
      </c>
      <c r="F26" s="36"/>
      <c r="G26" s="36"/>
    </row>
    <row r="27" spans="2:8" x14ac:dyDescent="0.5">
      <c r="B27" s="15" t="s">
        <v>218</v>
      </c>
      <c r="C27" s="45">
        <v>0.89451266924087203</v>
      </c>
      <c r="D27" s="45">
        <v>3.343712568665469E-2</v>
      </c>
      <c r="E27" s="45">
        <v>7.2050205072473367E-2</v>
      </c>
    </row>
    <row r="30" spans="2:8" x14ac:dyDescent="0.5">
      <c r="C30" s="26"/>
      <c r="D30" s="26"/>
      <c r="E30" s="26"/>
      <c r="F30" s="26"/>
      <c r="G30" s="26"/>
      <c r="H30" s="26"/>
    </row>
    <row r="31" spans="2:8" x14ac:dyDescent="0.5">
      <c r="C31" s="36"/>
      <c r="D31" s="36"/>
      <c r="E31" s="36"/>
      <c r="F31" s="36"/>
      <c r="G31" s="36"/>
      <c r="H31" s="26"/>
    </row>
  </sheetData>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67C9-0D46-4CB8-9A21-F6A296DB8F4C}">
  <sheetPr>
    <tabColor theme="4" tint="0.79998168889431442"/>
  </sheetPr>
  <dimension ref="A1:G41"/>
  <sheetViews>
    <sheetView zoomScaleNormal="100" zoomScaleSheetLayoutView="94" workbookViewId="0">
      <pane ySplit="6" topLeftCell="A7" activePane="bottomLeft" state="frozen"/>
      <selection activeCell="C27" sqref="C27"/>
      <selection pane="bottomLeft" activeCell="A14" sqref="A14"/>
    </sheetView>
  </sheetViews>
  <sheetFormatPr defaultRowHeight="14.35" x14ac:dyDescent="0.5"/>
  <cols>
    <col min="1" max="1" width="12" customWidth="1"/>
    <col min="2" max="2" width="38" customWidth="1"/>
    <col min="3" max="8" width="20.41015625" customWidth="1"/>
  </cols>
  <sheetData>
    <row r="1" spans="1:7" x14ac:dyDescent="0.5">
      <c r="A1" s="2" t="s">
        <v>254</v>
      </c>
    </row>
    <row r="2" spans="1:7" x14ac:dyDescent="0.5">
      <c r="A2" s="2" t="s">
        <v>529</v>
      </c>
    </row>
    <row r="3" spans="1:7" x14ac:dyDescent="0.5">
      <c r="A3" s="2" t="s">
        <v>525</v>
      </c>
    </row>
    <row r="4" spans="1:7" x14ac:dyDescent="0.5">
      <c r="A4" s="2" t="s">
        <v>8</v>
      </c>
    </row>
    <row r="5" spans="1:7" x14ac:dyDescent="0.5">
      <c r="A5" t="s">
        <v>13</v>
      </c>
    </row>
    <row r="6" spans="1:7" s="13" customFormat="1" x14ac:dyDescent="0.5"/>
    <row r="8" spans="1:7" ht="43" x14ac:dyDescent="0.5">
      <c r="B8" s="44" t="s">
        <v>527</v>
      </c>
      <c r="C8" s="33" t="s">
        <v>203</v>
      </c>
      <c r="D8" s="33" t="s">
        <v>204</v>
      </c>
      <c r="E8" s="33" t="s">
        <v>205</v>
      </c>
      <c r="F8" s="33" t="s">
        <v>180</v>
      </c>
      <c r="G8" s="33" t="s">
        <v>206</v>
      </c>
    </row>
    <row r="9" spans="1:7" x14ac:dyDescent="0.5">
      <c r="B9" s="18" t="s">
        <v>47</v>
      </c>
      <c r="C9" s="292">
        <f>SUM(C10:C17)</f>
        <v>1</v>
      </c>
      <c r="D9" s="292">
        <f>SUM(D10:D17)</f>
        <v>1</v>
      </c>
      <c r="E9" s="292">
        <f>SUM(E10:E17)</f>
        <v>0.99999999999999978</v>
      </c>
      <c r="F9" s="292">
        <f>SUM(F10:F17)</f>
        <v>1</v>
      </c>
      <c r="G9" s="292">
        <f>SUM(G10:G17)</f>
        <v>1</v>
      </c>
    </row>
    <row r="10" spans="1:7" x14ac:dyDescent="0.5">
      <c r="B10" s="16" t="s">
        <v>220</v>
      </c>
      <c r="C10" s="99">
        <v>0.27741089090216464</v>
      </c>
      <c r="D10" s="99">
        <v>0.39752021006951049</v>
      </c>
      <c r="E10" s="99">
        <v>4.6155417065015261E-2</v>
      </c>
      <c r="F10" s="99">
        <v>0.14635260812775255</v>
      </c>
      <c r="G10" s="99">
        <v>0.41708451620109982</v>
      </c>
    </row>
    <row r="11" spans="1:7" x14ac:dyDescent="0.5">
      <c r="B11" s="16" t="s">
        <v>221</v>
      </c>
      <c r="C11" s="99">
        <v>9.1725763687890524E-2</v>
      </c>
      <c r="D11" s="99">
        <v>0.15136254210913858</v>
      </c>
      <c r="E11" s="99">
        <v>8.338062605353809E-3</v>
      </c>
      <c r="F11" s="99">
        <v>3.8054720231473702E-2</v>
      </c>
      <c r="G11" s="99">
        <v>0.1251522703531544</v>
      </c>
    </row>
    <row r="12" spans="1:7" x14ac:dyDescent="0.5">
      <c r="B12" s="16" t="s">
        <v>222</v>
      </c>
      <c r="C12" s="99">
        <v>1.9724782614861762E-2</v>
      </c>
      <c r="D12" s="99">
        <v>4.7367936386813976E-2</v>
      </c>
      <c r="E12" s="99">
        <v>4.7688480838848635E-2</v>
      </c>
      <c r="F12" s="99">
        <v>6.4361864503408611E-2</v>
      </c>
      <c r="G12" s="99">
        <v>0.11515391576555334</v>
      </c>
    </row>
    <row r="13" spans="1:7" x14ac:dyDescent="0.5">
      <c r="B13" s="16" t="s">
        <v>223</v>
      </c>
      <c r="C13" s="99">
        <v>8.572458898517217E-3</v>
      </c>
      <c r="D13" s="99">
        <v>9.3720953037341129E-3</v>
      </c>
      <c r="E13" s="99">
        <v>0.78926735818814964</v>
      </c>
      <c r="F13" s="99">
        <v>0.54496750074963696</v>
      </c>
      <c r="G13" s="99">
        <v>1.6786202193874791E-2</v>
      </c>
    </row>
    <row r="14" spans="1:7" x14ac:dyDescent="0.5">
      <c r="B14" s="16" t="s">
        <v>224</v>
      </c>
      <c r="C14" s="99">
        <v>0.19517537046401806</v>
      </c>
      <c r="D14" s="99">
        <v>3.8226394288410834E-2</v>
      </c>
      <c r="E14" s="99">
        <v>7.6256784136427757E-3</v>
      </c>
      <c r="F14" s="99">
        <v>6.4373637842452175E-2</v>
      </c>
      <c r="G14" s="99">
        <v>5.2869565163314723E-2</v>
      </c>
    </row>
    <row r="15" spans="1:7" x14ac:dyDescent="0.5">
      <c r="B15" s="16" t="s">
        <v>225</v>
      </c>
      <c r="C15" s="99">
        <v>0.10790984297973996</v>
      </c>
      <c r="D15" s="99">
        <v>0.10851567414543711</v>
      </c>
      <c r="E15" s="99">
        <v>1.6998761778562906E-2</v>
      </c>
      <c r="F15" s="99">
        <v>2.3329109050416748E-2</v>
      </c>
      <c r="G15" s="99">
        <v>9.0362440014414736E-2</v>
      </c>
    </row>
    <row r="16" spans="1:7" x14ac:dyDescent="0.5">
      <c r="B16" s="16" t="s">
        <v>226</v>
      </c>
      <c r="C16" s="99">
        <v>0.10792713871507803</v>
      </c>
      <c r="D16" s="99">
        <v>3.5298019128899634E-2</v>
      </c>
      <c r="E16" s="99">
        <v>7.8215785829811625E-3</v>
      </c>
      <c r="F16" s="99">
        <v>1.510238844851476E-2</v>
      </c>
      <c r="G16" s="99">
        <v>3.1869674390290065E-2</v>
      </c>
    </row>
    <row r="17" spans="2:7" x14ac:dyDescent="0.5">
      <c r="B17" s="16" t="s">
        <v>227</v>
      </c>
      <c r="C17" s="99">
        <v>0.19155375173772973</v>
      </c>
      <c r="D17" s="99">
        <v>0.21233712856805537</v>
      </c>
      <c r="E17" s="99">
        <v>7.6104662527445591E-2</v>
      </c>
      <c r="F17" s="99">
        <v>0.10345817104634453</v>
      </c>
      <c r="G17" s="99">
        <v>0.1507214159182981</v>
      </c>
    </row>
    <row r="19" spans="2:7" ht="43" x14ac:dyDescent="0.5">
      <c r="B19" s="32" t="s">
        <v>528</v>
      </c>
      <c r="C19" s="33" t="s">
        <v>203</v>
      </c>
      <c r="D19" s="33" t="s">
        <v>204</v>
      </c>
      <c r="E19" s="33" t="s">
        <v>205</v>
      </c>
      <c r="F19" s="33" t="s">
        <v>180</v>
      </c>
      <c r="G19" s="134" t="s">
        <v>206</v>
      </c>
    </row>
    <row r="20" spans="2:7" x14ac:dyDescent="0.5">
      <c r="B20" s="18" t="s">
        <v>47</v>
      </c>
      <c r="C20" s="293">
        <f>SUM(C21:C28)</f>
        <v>290.16412958781001</v>
      </c>
      <c r="D20" s="293">
        <f>SUM(D21:D28)</f>
        <v>430.73974863015889</v>
      </c>
      <c r="E20" s="293">
        <f>SUM(E21:E28)</f>
        <v>1328.7877015626809</v>
      </c>
      <c r="F20" s="293">
        <f>SUM(F21:F28)</f>
        <v>1533.394925305287</v>
      </c>
      <c r="G20" s="293">
        <f>SUM(G21:G28)</f>
        <v>528.36018552815574</v>
      </c>
    </row>
    <row r="21" spans="2:7" x14ac:dyDescent="0.5">
      <c r="B21" s="16" t="s">
        <v>220</v>
      </c>
      <c r="C21" s="47">
        <v>80.494689696805523</v>
      </c>
      <c r="D21" s="47">
        <v>171.22775536074892</v>
      </c>
      <c r="E21" s="47">
        <v>61.330750556488567</v>
      </c>
      <c r="F21" s="47">
        <v>224.41634660828905</v>
      </c>
      <c r="G21" s="108">
        <v>220.37085236093418</v>
      </c>
    </row>
    <row r="22" spans="2:7" x14ac:dyDescent="0.5">
      <c r="B22" s="16" t="s">
        <v>221</v>
      </c>
      <c r="C22" s="47">
        <v>26.615526381273902</v>
      </c>
      <c r="D22" s="47">
        <v>65.197863340112193</v>
      </c>
      <c r="E22" s="47">
        <v>11.079515044853828</v>
      </c>
      <c r="F22" s="47">
        <v>58.352914886854208</v>
      </c>
      <c r="G22" s="108">
        <v>66.125476783062567</v>
      </c>
    </row>
    <row r="23" spans="2:7" x14ac:dyDescent="0.5">
      <c r="B23" s="16" t="s">
        <v>222</v>
      </c>
      <c r="C23" s="47">
        <v>5.7234243787501304</v>
      </c>
      <c r="D23" s="47">
        <v>20.403253012385608</v>
      </c>
      <c r="E23" s="47">
        <v>63.367866844869631</v>
      </c>
      <c r="F23" s="47">
        <v>98.692156412713246</v>
      </c>
      <c r="G23" s="108">
        <v>60.84274429818138</v>
      </c>
    </row>
    <row r="24" spans="2:7" x14ac:dyDescent="0.5">
      <c r="B24" s="16" t="s">
        <v>223</v>
      </c>
      <c r="C24" s="47">
        <v>2.4874200747155246</v>
      </c>
      <c r="D24" s="47">
        <v>4.0369339752683242</v>
      </c>
      <c r="E24" s="47">
        <v>1048.7687588052806</v>
      </c>
      <c r="F24" s="47">
        <v>835.65040010579855</v>
      </c>
      <c r="G24" s="108">
        <v>8.869160905468819</v>
      </c>
    </row>
    <row r="25" spans="2:7" x14ac:dyDescent="0.5">
      <c r="B25" s="16" t="s">
        <v>224</v>
      </c>
      <c r="C25" s="47">
        <v>56.632891487670165</v>
      </c>
      <c r="D25" s="47">
        <v>16.465627466827424</v>
      </c>
      <c r="E25" s="47">
        <v>10.132907692120535</v>
      </c>
      <c r="F25" s="47">
        <v>98.710209591056554</v>
      </c>
      <c r="G25" s="108">
        <v>27.934173258481888</v>
      </c>
    </row>
    <row r="26" spans="2:7" x14ac:dyDescent="0.5">
      <c r="B26" s="16" t="s">
        <v>225</v>
      </c>
      <c r="C26" s="47">
        <v>31.311565662173496</v>
      </c>
      <c r="D26" s="47">
        <v>46.742014203837812</v>
      </c>
      <c r="E26" s="47">
        <v>22.587745593148156</v>
      </c>
      <c r="F26" s="47">
        <v>35.772737429802682</v>
      </c>
      <c r="G26" s="108">
        <v>47.743915570793014</v>
      </c>
    </row>
    <row r="27" spans="2:7" x14ac:dyDescent="0.5">
      <c r="B27" s="16" t="s">
        <v>226</v>
      </c>
      <c r="C27" s="47">
        <v>31.316584264163449</v>
      </c>
      <c r="D27" s="47">
        <v>15.204259886724767</v>
      </c>
      <c r="E27" s="47">
        <v>10.393217427871431</v>
      </c>
      <c r="F27" s="47">
        <v>23.157925806941719</v>
      </c>
      <c r="G27" s="108">
        <v>16.838667073575571</v>
      </c>
    </row>
    <row r="28" spans="2:7" x14ac:dyDescent="0.5">
      <c r="B28" s="16" t="s">
        <v>227</v>
      </c>
      <c r="C28" s="47">
        <v>55.582027642257799</v>
      </c>
      <c r="D28" s="47">
        <v>91.462041384253894</v>
      </c>
      <c r="E28" s="47">
        <v>101.12693959804791</v>
      </c>
      <c r="F28" s="47">
        <v>158.64223446383107</v>
      </c>
      <c r="G28" s="108">
        <v>79.635195277658312</v>
      </c>
    </row>
    <row r="29" spans="2:7" x14ac:dyDescent="0.5">
      <c r="C29" s="46"/>
      <c r="D29" s="46"/>
      <c r="E29" s="46"/>
      <c r="F29" s="46"/>
      <c r="G29" s="46"/>
    </row>
    <row r="30" spans="2:7" ht="43" x14ac:dyDescent="0.5">
      <c r="B30" s="253" t="s">
        <v>526</v>
      </c>
      <c r="C30" s="252" t="s">
        <v>203</v>
      </c>
      <c r="D30" s="252" t="s">
        <v>204</v>
      </c>
      <c r="E30" s="252" t="s">
        <v>205</v>
      </c>
      <c r="F30" s="252" t="s">
        <v>180</v>
      </c>
      <c r="G30" s="254" t="s">
        <v>206</v>
      </c>
    </row>
    <row r="31" spans="2:7" x14ac:dyDescent="0.5">
      <c r="B31" s="236" t="s">
        <v>47</v>
      </c>
      <c r="C31" s="255">
        <v>300.50880716442612</v>
      </c>
      <c r="D31" s="255">
        <v>440.86562091368671</v>
      </c>
      <c r="E31" s="255">
        <v>1415.6875457260751</v>
      </c>
      <c r="F31" s="255">
        <v>1419.0495157909399</v>
      </c>
      <c r="G31" s="255">
        <v>500.18938908760248</v>
      </c>
    </row>
    <row r="32" spans="2:7" x14ac:dyDescent="0.5">
      <c r="B32" s="16" t="s">
        <v>220</v>
      </c>
      <c r="C32" s="47">
        <v>84.159020345079028</v>
      </c>
      <c r="D32" s="47">
        <v>173.41484403901899</v>
      </c>
      <c r="E32" s="47">
        <v>77.557483332835972</v>
      </c>
      <c r="F32" s="47">
        <v>232.73295615489002</v>
      </c>
      <c r="G32" s="108">
        <v>212.80800059701193</v>
      </c>
    </row>
    <row r="33" spans="2:7" x14ac:dyDescent="0.5">
      <c r="B33" s="16" t="s">
        <v>221</v>
      </c>
      <c r="C33" s="47">
        <v>28.298801537494498</v>
      </c>
      <c r="D33" s="47">
        <v>68.767085889034448</v>
      </c>
      <c r="E33" s="47">
        <v>15.487594277949096</v>
      </c>
      <c r="F33" s="47">
        <v>60.356729414663278</v>
      </c>
      <c r="G33" s="108">
        <v>62.909380396942439</v>
      </c>
    </row>
    <row r="34" spans="2:7" x14ac:dyDescent="0.5">
      <c r="B34" s="16" t="s">
        <v>222</v>
      </c>
      <c r="C34" s="47">
        <v>4.6265697699339601</v>
      </c>
      <c r="D34" s="47">
        <v>19.322740170812857</v>
      </c>
      <c r="E34" s="47">
        <v>64.628431489481585</v>
      </c>
      <c r="F34" s="47">
        <v>98.467974532952269</v>
      </c>
      <c r="G34" s="108">
        <v>51.018265387472269</v>
      </c>
    </row>
    <row r="35" spans="2:7" x14ac:dyDescent="0.5">
      <c r="B35" s="16" t="s">
        <v>223</v>
      </c>
      <c r="C35" s="47">
        <v>1.1314152790404006</v>
      </c>
      <c r="D35" s="47">
        <v>2.4578315460131117</v>
      </c>
      <c r="E35" s="47">
        <v>1064.6914842776323</v>
      </c>
      <c r="F35" s="47">
        <v>683.60448151083369</v>
      </c>
      <c r="G35" s="108">
        <v>7.4277810526115111</v>
      </c>
    </row>
    <row r="36" spans="2:7" x14ac:dyDescent="0.5">
      <c r="B36" s="16" t="s">
        <v>224</v>
      </c>
      <c r="C36" s="47">
        <v>55.81124364498644</v>
      </c>
      <c r="D36" s="47">
        <v>15.290007587975532</v>
      </c>
      <c r="E36" s="47">
        <v>11.615160631088452</v>
      </c>
      <c r="F36" s="47">
        <v>98.490271796051431</v>
      </c>
      <c r="G36" s="108">
        <v>26.949832906662778</v>
      </c>
    </row>
    <row r="37" spans="2:7" x14ac:dyDescent="0.5">
      <c r="B37" s="16" t="s">
        <v>225</v>
      </c>
      <c r="C37" s="47">
        <v>40.928603567767752</v>
      </c>
      <c r="D37" s="47">
        <v>52.661128256555827</v>
      </c>
      <c r="E37" s="47">
        <v>33.003418663371278</v>
      </c>
      <c r="F37" s="47">
        <v>39.327140383980797</v>
      </c>
      <c r="G37" s="108">
        <v>52.334770702013373</v>
      </c>
    </row>
    <row r="38" spans="2:7" x14ac:dyDescent="0.5">
      <c r="B38" s="16" t="s">
        <v>226</v>
      </c>
      <c r="C38" s="47">
        <v>27.309328952408951</v>
      </c>
      <c r="D38" s="47">
        <v>13.054060991501972</v>
      </c>
      <c r="E38" s="47">
        <v>10.543241722609585</v>
      </c>
      <c r="F38" s="47">
        <v>20.374312899597143</v>
      </c>
      <c r="G38" s="108">
        <v>15.833523935865935</v>
      </c>
    </row>
    <row r="39" spans="2:7" x14ac:dyDescent="0.5">
      <c r="B39" s="16" t="s">
        <v>227</v>
      </c>
      <c r="C39" s="47">
        <v>58.24382406771511</v>
      </c>
      <c r="D39" s="47">
        <v>95.897922432774081</v>
      </c>
      <c r="E39" s="47">
        <v>138.160731331107</v>
      </c>
      <c r="F39" s="47">
        <v>185.69564909797128</v>
      </c>
      <c r="G39" s="108">
        <v>70.907834109022303</v>
      </c>
    </row>
    <row r="41" spans="2:7" x14ac:dyDescent="0.5">
      <c r="C41" s="69"/>
      <c r="D41" s="69"/>
      <c r="E41" s="69"/>
      <c r="F41" s="69"/>
      <c r="G41" s="69"/>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B5A3-CB46-4ED3-9E00-7F6761B59DAE}">
  <sheetPr>
    <tabColor theme="1"/>
  </sheetPr>
  <dimension ref="A1:C37"/>
  <sheetViews>
    <sheetView tabSelected="1" workbookViewId="0">
      <pane ySplit="1" topLeftCell="A2" activePane="bottomLeft" state="frozen"/>
      <selection pane="bottomLeft" activeCell="F15" sqref="F15"/>
    </sheetView>
  </sheetViews>
  <sheetFormatPr defaultRowHeight="14.35" x14ac:dyDescent="0.5"/>
  <cols>
    <col min="1" max="2" width="8.1171875" style="1" customWidth="1"/>
    <col min="3" max="3" width="135.29296875" style="1" customWidth="1"/>
  </cols>
  <sheetData>
    <row r="1" spans="1:3" x14ac:dyDescent="0.5">
      <c r="A1" s="138" t="s">
        <v>306</v>
      </c>
      <c r="B1" s="237" t="s">
        <v>3</v>
      </c>
      <c r="C1" s="52" t="s">
        <v>4</v>
      </c>
    </row>
    <row r="2" spans="1:3" x14ac:dyDescent="0.5">
      <c r="A2" s="136">
        <v>1</v>
      </c>
      <c r="B2" s="60" t="s">
        <v>55</v>
      </c>
      <c r="C2" s="61" t="s">
        <v>454</v>
      </c>
    </row>
    <row r="3" spans="1:3" s="165" customFormat="1" x14ac:dyDescent="0.5">
      <c r="A3" s="60">
        <v>2</v>
      </c>
      <c r="B3" s="60">
        <v>10</v>
      </c>
      <c r="C3" s="61" t="s">
        <v>453</v>
      </c>
    </row>
    <row r="4" spans="1:3" x14ac:dyDescent="0.5">
      <c r="A4" s="136">
        <v>3</v>
      </c>
      <c r="B4" s="60">
        <v>11</v>
      </c>
      <c r="C4" s="61" t="s">
        <v>455</v>
      </c>
    </row>
    <row r="5" spans="1:3" x14ac:dyDescent="0.5">
      <c r="A5" s="60">
        <v>4</v>
      </c>
      <c r="B5" s="60">
        <v>12</v>
      </c>
      <c r="C5" s="169" t="s">
        <v>563</v>
      </c>
    </row>
    <row r="6" spans="1:3" x14ac:dyDescent="0.5">
      <c r="A6" s="60">
        <v>5</v>
      </c>
      <c r="B6" s="60" t="s">
        <v>437</v>
      </c>
      <c r="C6" s="169" t="s">
        <v>456</v>
      </c>
    </row>
    <row r="7" spans="1:3" x14ac:dyDescent="0.5">
      <c r="A7" s="60">
        <v>6</v>
      </c>
      <c r="B7" s="60">
        <v>16</v>
      </c>
      <c r="C7" s="169" t="s">
        <v>457</v>
      </c>
    </row>
    <row r="8" spans="1:3" x14ac:dyDescent="0.5">
      <c r="A8" s="60">
        <v>7</v>
      </c>
      <c r="B8" s="60">
        <v>16</v>
      </c>
      <c r="C8" s="169" t="s">
        <v>595</v>
      </c>
    </row>
    <row r="9" spans="1:3" x14ac:dyDescent="0.5">
      <c r="A9" s="62">
        <v>8</v>
      </c>
      <c r="B9" s="62">
        <v>18</v>
      </c>
      <c r="C9" s="63" t="s">
        <v>458</v>
      </c>
    </row>
    <row r="10" spans="1:3" x14ac:dyDescent="0.5">
      <c r="A10" s="62">
        <v>9</v>
      </c>
      <c r="B10" s="62">
        <v>19</v>
      </c>
      <c r="C10" s="63" t="s">
        <v>459</v>
      </c>
    </row>
    <row r="11" spans="1:3" x14ac:dyDescent="0.5">
      <c r="A11" s="62">
        <v>10</v>
      </c>
      <c r="B11" s="62">
        <v>20</v>
      </c>
      <c r="C11" s="63" t="s">
        <v>460</v>
      </c>
    </row>
    <row r="12" spans="1:3" x14ac:dyDescent="0.5">
      <c r="A12" s="62">
        <v>11</v>
      </c>
      <c r="B12" s="62">
        <v>22</v>
      </c>
      <c r="C12" s="63" t="s">
        <v>461</v>
      </c>
    </row>
    <row r="13" spans="1:3" s="165" customFormat="1" x14ac:dyDescent="0.5">
      <c r="A13" s="240">
        <v>12</v>
      </c>
      <c r="B13" s="62">
        <v>23</v>
      </c>
      <c r="C13" s="63" t="s">
        <v>462</v>
      </c>
    </row>
    <row r="14" spans="1:3" x14ac:dyDescent="0.5">
      <c r="A14" s="62">
        <v>13</v>
      </c>
      <c r="B14" s="62">
        <v>24</v>
      </c>
      <c r="C14" s="63" t="s">
        <v>463</v>
      </c>
    </row>
    <row r="15" spans="1:3" x14ac:dyDescent="0.5">
      <c r="A15" s="62">
        <v>14</v>
      </c>
      <c r="B15" s="62" t="s">
        <v>438</v>
      </c>
      <c r="C15" s="63" t="s">
        <v>464</v>
      </c>
    </row>
    <row r="16" spans="1:3" x14ac:dyDescent="0.5">
      <c r="A16" s="62">
        <v>15</v>
      </c>
      <c r="B16" s="62">
        <v>27</v>
      </c>
      <c r="C16" s="63" t="s">
        <v>564</v>
      </c>
    </row>
    <row r="17" spans="1:3" x14ac:dyDescent="0.5">
      <c r="A17" s="62">
        <v>16</v>
      </c>
      <c r="B17" s="62">
        <v>28</v>
      </c>
      <c r="C17" s="63" t="s">
        <v>465</v>
      </c>
    </row>
    <row r="18" spans="1:3" x14ac:dyDescent="0.5">
      <c r="A18" s="62">
        <v>17</v>
      </c>
      <c r="B18" s="62" t="s">
        <v>440</v>
      </c>
      <c r="C18" s="63" t="s">
        <v>439</v>
      </c>
    </row>
    <row r="19" spans="1:3" x14ac:dyDescent="0.5">
      <c r="A19" s="62">
        <v>18</v>
      </c>
      <c r="B19" s="62">
        <v>31</v>
      </c>
      <c r="C19" s="63" t="s">
        <v>441</v>
      </c>
    </row>
    <row r="20" spans="1:3" x14ac:dyDescent="0.5">
      <c r="A20" s="64">
        <v>19</v>
      </c>
      <c r="B20" s="64">
        <v>34</v>
      </c>
      <c r="C20" s="65" t="s">
        <v>466</v>
      </c>
    </row>
    <row r="21" spans="1:3" x14ac:dyDescent="0.5">
      <c r="A21" s="64">
        <v>20</v>
      </c>
      <c r="B21" s="64" t="s">
        <v>442</v>
      </c>
      <c r="C21" s="65" t="s">
        <v>565</v>
      </c>
    </row>
    <row r="22" spans="1:3" x14ac:dyDescent="0.5">
      <c r="A22" s="64">
        <v>21</v>
      </c>
      <c r="B22" s="64">
        <v>38</v>
      </c>
      <c r="C22" s="65" t="s">
        <v>443</v>
      </c>
    </row>
    <row r="23" spans="1:3" x14ac:dyDescent="0.5">
      <c r="A23" s="64">
        <v>22</v>
      </c>
      <c r="B23" s="64">
        <v>39</v>
      </c>
      <c r="C23" s="65" t="s">
        <v>598</v>
      </c>
    </row>
    <row r="24" spans="1:3" x14ac:dyDescent="0.5">
      <c r="A24" s="64">
        <v>23</v>
      </c>
      <c r="B24" s="64">
        <v>40</v>
      </c>
      <c r="C24" s="65" t="s">
        <v>444</v>
      </c>
    </row>
    <row r="25" spans="1:3" s="165" customFormat="1" x14ac:dyDescent="0.5">
      <c r="A25" s="64">
        <v>24</v>
      </c>
      <c r="B25" s="64" t="s">
        <v>578</v>
      </c>
      <c r="C25" s="65" t="s">
        <v>445</v>
      </c>
    </row>
    <row r="26" spans="1:3" s="165" customFormat="1" x14ac:dyDescent="0.5">
      <c r="A26" s="64">
        <v>25</v>
      </c>
      <c r="B26" s="64">
        <v>42</v>
      </c>
      <c r="C26" s="65" t="s">
        <v>446</v>
      </c>
    </row>
    <row r="27" spans="1:3" x14ac:dyDescent="0.5">
      <c r="A27" s="64">
        <v>26</v>
      </c>
      <c r="B27" s="64">
        <v>43</v>
      </c>
      <c r="C27" s="65" t="s">
        <v>447</v>
      </c>
    </row>
    <row r="28" spans="1:3" x14ac:dyDescent="0.5">
      <c r="A28" s="64">
        <v>27</v>
      </c>
      <c r="B28" s="64">
        <v>44</v>
      </c>
      <c r="C28" s="65" t="s">
        <v>448</v>
      </c>
    </row>
    <row r="29" spans="1:3" x14ac:dyDescent="0.5">
      <c r="A29" s="64">
        <v>28</v>
      </c>
      <c r="B29" s="64">
        <v>45</v>
      </c>
      <c r="C29" s="241" t="s">
        <v>467</v>
      </c>
    </row>
    <row r="30" spans="1:3" s="165" customFormat="1" x14ac:dyDescent="0.5">
      <c r="A30" s="239">
        <v>29</v>
      </c>
      <c r="B30" s="64">
        <v>45</v>
      </c>
      <c r="C30" s="65" t="s">
        <v>468</v>
      </c>
    </row>
    <row r="31" spans="1:3" x14ac:dyDescent="0.5">
      <c r="A31" s="64">
        <v>30</v>
      </c>
      <c r="B31" s="64">
        <v>46</v>
      </c>
      <c r="C31" s="65" t="s">
        <v>585</v>
      </c>
    </row>
    <row r="32" spans="1:3" x14ac:dyDescent="0.5">
      <c r="A32" s="64">
        <v>31</v>
      </c>
      <c r="B32" s="64">
        <v>47</v>
      </c>
      <c r="C32" s="65" t="s">
        <v>586</v>
      </c>
    </row>
    <row r="33" spans="1:3" x14ac:dyDescent="0.5">
      <c r="A33" s="64">
        <v>32</v>
      </c>
      <c r="B33" s="64">
        <v>48</v>
      </c>
      <c r="C33" s="125" t="s">
        <v>587</v>
      </c>
    </row>
    <row r="34" spans="1:3" x14ac:dyDescent="0.5">
      <c r="A34" s="238">
        <v>33</v>
      </c>
      <c r="B34" s="238">
        <v>50</v>
      </c>
      <c r="C34" s="213" t="s">
        <v>449</v>
      </c>
    </row>
    <row r="35" spans="1:3" s="165" customFormat="1" x14ac:dyDescent="0.5">
      <c r="A35" s="238">
        <v>34</v>
      </c>
      <c r="B35" s="238">
        <v>53</v>
      </c>
      <c r="C35" s="213" t="s">
        <v>450</v>
      </c>
    </row>
    <row r="36" spans="1:3" x14ac:dyDescent="0.5">
      <c r="A36" s="238">
        <v>35</v>
      </c>
      <c r="B36" s="238">
        <v>54</v>
      </c>
      <c r="C36" s="66" t="s">
        <v>451</v>
      </c>
    </row>
    <row r="37" spans="1:3" x14ac:dyDescent="0.5">
      <c r="A37" s="238">
        <v>36</v>
      </c>
      <c r="B37" s="238">
        <v>54</v>
      </c>
      <c r="C37" s="213" t="s">
        <v>452</v>
      </c>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9A62-C96A-41D2-9F1C-D3F0B3A40C70}">
  <sheetPr>
    <tabColor theme="4" tint="0.79998168889431442"/>
  </sheetPr>
  <dimension ref="A1:E59"/>
  <sheetViews>
    <sheetView zoomScaleNormal="100" zoomScaleSheetLayoutView="94" workbookViewId="0">
      <pane ySplit="6" topLeftCell="A7" activePane="bottomLeft" state="frozen"/>
      <selection activeCell="C27" sqref="C27"/>
      <selection pane="bottomLeft" activeCell="G30" sqref="G30"/>
    </sheetView>
  </sheetViews>
  <sheetFormatPr defaultRowHeight="14.35" x14ac:dyDescent="0.5"/>
  <cols>
    <col min="1" max="1" width="12" customWidth="1"/>
    <col min="2" max="2" width="38" customWidth="1"/>
    <col min="3" max="5" width="20.41015625" customWidth="1"/>
  </cols>
  <sheetData>
    <row r="1" spans="1:5" x14ac:dyDescent="0.5">
      <c r="A1" s="2" t="s">
        <v>356</v>
      </c>
    </row>
    <row r="2" spans="1:5" x14ac:dyDescent="0.5">
      <c r="A2" s="2" t="s">
        <v>530</v>
      </c>
    </row>
    <row r="3" spans="1:5" x14ac:dyDescent="0.5">
      <c r="A3" s="2" t="s">
        <v>521</v>
      </c>
    </row>
    <row r="4" spans="1:5" x14ac:dyDescent="0.5">
      <c r="A4" s="2" t="s">
        <v>8</v>
      </c>
    </row>
    <row r="5" spans="1:5" x14ac:dyDescent="0.5">
      <c r="A5" t="s">
        <v>13</v>
      </c>
    </row>
    <row r="6" spans="1:5" s="13" customFormat="1" x14ac:dyDescent="0.5"/>
    <row r="8" spans="1:5" ht="28.7" x14ac:dyDescent="0.5">
      <c r="B8" s="44" t="s">
        <v>531</v>
      </c>
      <c r="C8" s="33" t="s">
        <v>229</v>
      </c>
      <c r="D8" s="33" t="s">
        <v>230</v>
      </c>
      <c r="E8" s="33" t="s">
        <v>47</v>
      </c>
    </row>
    <row r="9" spans="1:5" x14ac:dyDescent="0.5">
      <c r="B9" s="18" t="s">
        <v>47</v>
      </c>
      <c r="C9" s="49">
        <f>SUM(C10:C19)</f>
        <v>1180713491.6653655</v>
      </c>
      <c r="D9" s="49">
        <f>SUM(D10:D19)</f>
        <v>819458042.00495625</v>
      </c>
      <c r="E9" s="49">
        <f>SUM(E10:E19)</f>
        <v>2000171533.6703215</v>
      </c>
    </row>
    <row r="10" spans="1:5" x14ac:dyDescent="0.5">
      <c r="B10" s="15" t="s">
        <v>224</v>
      </c>
      <c r="C10" s="50">
        <v>100034112.80702087</v>
      </c>
      <c r="D10" s="50">
        <v>33821412.00939998</v>
      </c>
      <c r="E10" s="50">
        <v>133855524.81642085</v>
      </c>
    </row>
    <row r="11" spans="1:5" x14ac:dyDescent="0.5">
      <c r="B11" s="15" t="s">
        <v>226</v>
      </c>
      <c r="C11" s="50">
        <v>50737938.130547389</v>
      </c>
      <c r="D11" s="50">
        <v>20387483.513999917</v>
      </c>
      <c r="E11" s="50">
        <v>71125421.644547313</v>
      </c>
    </row>
    <row r="12" spans="1:5" x14ac:dyDescent="0.5">
      <c r="B12" s="15" t="s">
        <v>220</v>
      </c>
      <c r="C12" s="50">
        <v>285802895.52532727</v>
      </c>
      <c r="D12" s="50">
        <v>448445535.91540992</v>
      </c>
      <c r="E12" s="50">
        <v>734248431.44073725</v>
      </c>
    </row>
    <row r="13" spans="1:5" x14ac:dyDescent="0.5">
      <c r="B13" s="15" t="s">
        <v>225</v>
      </c>
      <c r="C13" s="50">
        <v>65148396.991849929</v>
      </c>
      <c r="D13" s="50">
        <v>57806136.752999917</v>
      </c>
      <c r="E13" s="50">
        <v>122954533.74484985</v>
      </c>
    </row>
    <row r="14" spans="1:5" x14ac:dyDescent="0.5">
      <c r="B14" s="15" t="s">
        <v>223</v>
      </c>
      <c r="C14" s="50">
        <v>376915992.71393698</v>
      </c>
      <c r="D14" s="50">
        <v>8851561.0429399963</v>
      </c>
      <c r="E14" s="50">
        <v>385767553.75687701</v>
      </c>
    </row>
    <row r="15" spans="1:5" x14ac:dyDescent="0.5">
      <c r="B15" s="15" t="s">
        <v>305</v>
      </c>
      <c r="C15" s="50">
        <v>50070052.899998829</v>
      </c>
      <c r="D15" s="50">
        <v>0</v>
      </c>
      <c r="E15" s="50">
        <v>50070052.899998829</v>
      </c>
    </row>
    <row r="16" spans="1:5" x14ac:dyDescent="0.5">
      <c r="B16" s="15" t="s">
        <v>222</v>
      </c>
      <c r="C16" s="50">
        <v>55210871.478242345</v>
      </c>
      <c r="D16" s="50">
        <v>73665596.030000299</v>
      </c>
      <c r="E16" s="50">
        <v>128876467.50824264</v>
      </c>
    </row>
    <row r="17" spans="2:5" x14ac:dyDescent="0.5">
      <c r="B17" s="15" t="s">
        <v>232</v>
      </c>
      <c r="C17" s="50">
        <v>93832916.768279329</v>
      </c>
      <c r="D17" s="50">
        <v>107084672.70520017</v>
      </c>
      <c r="E17" s="50">
        <v>200917589.47347951</v>
      </c>
    </row>
    <row r="18" spans="2:5" x14ac:dyDescent="0.5">
      <c r="B18" s="15" t="s">
        <v>233</v>
      </c>
      <c r="C18" s="50">
        <v>24541265.172194064</v>
      </c>
      <c r="D18" s="50">
        <v>0</v>
      </c>
      <c r="E18" s="50">
        <v>24541265.172194064</v>
      </c>
    </row>
    <row r="19" spans="2:5" x14ac:dyDescent="0.5">
      <c r="B19" s="15" t="s">
        <v>70</v>
      </c>
      <c r="C19" s="50">
        <v>78419049.177968457</v>
      </c>
      <c r="D19" s="50">
        <v>69395644.035005912</v>
      </c>
      <c r="E19" s="50">
        <v>147814693.21297437</v>
      </c>
    </row>
    <row r="21" spans="2:5" x14ac:dyDescent="0.5">
      <c r="B21" s="51" t="s">
        <v>209</v>
      </c>
      <c r="C21" s="109">
        <v>58594525.00000006</v>
      </c>
      <c r="D21" s="109">
        <v>181630644.93599939</v>
      </c>
      <c r="E21" s="109">
        <v>240225169.93599945</v>
      </c>
    </row>
    <row r="23" spans="2:5" ht="28.7" x14ac:dyDescent="0.5">
      <c r="B23" s="44" t="s">
        <v>531</v>
      </c>
      <c r="C23" s="33" t="s">
        <v>229</v>
      </c>
      <c r="D23" s="33" t="s">
        <v>230</v>
      </c>
      <c r="E23" s="33" t="s">
        <v>47</v>
      </c>
    </row>
    <row r="24" spans="2:5" x14ac:dyDescent="0.5">
      <c r="B24" s="18" t="s">
        <v>47</v>
      </c>
      <c r="C24" s="49">
        <f>SUM(C25:C34)</f>
        <v>1122118966.6653655</v>
      </c>
      <c r="D24" s="49">
        <f>SUM(D25:D34)</f>
        <v>637827397.06895673</v>
      </c>
      <c r="E24" s="49">
        <f>SUM(E25:E34)</f>
        <v>1759946363.7343221</v>
      </c>
    </row>
    <row r="25" spans="2:5" x14ac:dyDescent="0.5">
      <c r="B25" s="15" t="s">
        <v>224</v>
      </c>
      <c r="C25" s="50">
        <v>100034112.80702087</v>
      </c>
      <c r="D25" s="50">
        <v>33821412.00939998</v>
      </c>
      <c r="E25" s="50">
        <v>133855524.81642085</v>
      </c>
    </row>
    <row r="26" spans="2:5" x14ac:dyDescent="0.5">
      <c r="B26" s="15" t="s">
        <v>226</v>
      </c>
      <c r="C26" s="50">
        <v>50737938.130547389</v>
      </c>
      <c r="D26" s="50">
        <v>20387483.513999917</v>
      </c>
      <c r="E26" s="50">
        <v>71125421.644547313</v>
      </c>
    </row>
    <row r="27" spans="2:5" x14ac:dyDescent="0.5">
      <c r="B27" s="180" t="s">
        <v>220</v>
      </c>
      <c r="C27" s="48">
        <f>C12-C21</f>
        <v>227208370.52532721</v>
      </c>
      <c r="D27" s="48">
        <f>D12-D21</f>
        <v>266814890.97941053</v>
      </c>
      <c r="E27" s="48">
        <f>E12-E21</f>
        <v>494023261.50473779</v>
      </c>
    </row>
    <row r="28" spans="2:5" x14ac:dyDescent="0.5">
      <c r="B28" s="15" t="s">
        <v>225</v>
      </c>
      <c r="C28" s="50">
        <v>65148396.991849929</v>
      </c>
      <c r="D28" s="50">
        <v>57806136.752999917</v>
      </c>
      <c r="E28" s="50">
        <v>122954533.74484985</v>
      </c>
    </row>
    <row r="29" spans="2:5" x14ac:dyDescent="0.5">
      <c r="B29" s="15" t="s">
        <v>223</v>
      </c>
      <c r="C29" s="50">
        <v>376915992.71393698</v>
      </c>
      <c r="D29" s="50">
        <v>8851561.0429399963</v>
      </c>
      <c r="E29" s="50">
        <v>385767553.75687701</v>
      </c>
    </row>
    <row r="30" spans="2:5" x14ac:dyDescent="0.5">
      <c r="B30" s="15" t="s">
        <v>231</v>
      </c>
      <c r="C30" s="50">
        <v>50070052.899998829</v>
      </c>
      <c r="D30" s="50">
        <v>0</v>
      </c>
      <c r="E30" s="50">
        <v>50070052.899998829</v>
      </c>
    </row>
    <row r="31" spans="2:5" x14ac:dyDescent="0.5">
      <c r="B31" s="15" t="s">
        <v>222</v>
      </c>
      <c r="C31" s="50">
        <v>55210871.478242345</v>
      </c>
      <c r="D31" s="50">
        <v>73665596.030000299</v>
      </c>
      <c r="E31" s="50">
        <v>128876467.50824264</v>
      </c>
    </row>
    <row r="32" spans="2:5" x14ac:dyDescent="0.5">
      <c r="B32" s="15" t="s">
        <v>232</v>
      </c>
      <c r="C32" s="50">
        <v>93832916.768279329</v>
      </c>
      <c r="D32" s="50">
        <v>107084672.70520017</v>
      </c>
      <c r="E32" s="50">
        <v>200917589.47347951</v>
      </c>
    </row>
    <row r="33" spans="2:5" x14ac:dyDescent="0.5">
      <c r="B33" s="15" t="s">
        <v>233</v>
      </c>
      <c r="C33" s="50">
        <v>24541265.172194064</v>
      </c>
      <c r="D33" s="50">
        <v>0</v>
      </c>
      <c r="E33" s="50">
        <v>24541265.172194064</v>
      </c>
    </row>
    <row r="34" spans="2:5" x14ac:dyDescent="0.5">
      <c r="B34" s="15" t="s">
        <v>70</v>
      </c>
      <c r="C34" s="50">
        <v>78419049.177968457</v>
      </c>
      <c r="D34" s="50">
        <v>69395644.035005912</v>
      </c>
      <c r="E34" s="50">
        <v>147814693.21297437</v>
      </c>
    </row>
    <row r="36" spans="2:5" ht="75.95" customHeight="1" x14ac:dyDescent="0.5">
      <c r="B36" s="328" t="s">
        <v>368</v>
      </c>
      <c r="C36" s="328"/>
      <c r="D36" s="328"/>
      <c r="E36" s="328"/>
    </row>
    <row r="37" spans="2:5" x14ac:dyDescent="0.5">
      <c r="C37" s="35"/>
      <c r="D37" s="35"/>
      <c r="E37" s="35"/>
    </row>
    <row r="38" spans="2:5" x14ac:dyDescent="0.5">
      <c r="C38" s="35"/>
      <c r="D38" s="35"/>
      <c r="E38" s="35"/>
    </row>
    <row r="39" spans="2:5" x14ac:dyDescent="0.5">
      <c r="C39" s="35"/>
      <c r="D39" s="35"/>
      <c r="E39" s="35"/>
    </row>
    <row r="40" spans="2:5" x14ac:dyDescent="0.5">
      <c r="C40" s="35"/>
      <c r="D40" s="35"/>
      <c r="E40" s="35"/>
    </row>
    <row r="41" spans="2:5" x14ac:dyDescent="0.5">
      <c r="C41" s="35"/>
      <c r="D41" s="35"/>
      <c r="E41" s="35"/>
    </row>
    <row r="42" spans="2:5" x14ac:dyDescent="0.5">
      <c r="C42" s="35"/>
      <c r="D42" s="35"/>
      <c r="E42" s="35"/>
    </row>
    <row r="43" spans="2:5" x14ac:dyDescent="0.5">
      <c r="C43" s="35"/>
      <c r="D43" s="35"/>
      <c r="E43" s="35"/>
    </row>
    <row r="44" spans="2:5" x14ac:dyDescent="0.5">
      <c r="C44" s="35"/>
      <c r="D44" s="35"/>
      <c r="E44" s="35"/>
    </row>
    <row r="45" spans="2:5" x14ac:dyDescent="0.5">
      <c r="C45" s="35"/>
      <c r="D45" s="35"/>
      <c r="E45" s="35"/>
    </row>
    <row r="46" spans="2:5" x14ac:dyDescent="0.5">
      <c r="C46" s="35"/>
      <c r="D46" s="35"/>
      <c r="E46" s="35"/>
    </row>
    <row r="49" spans="3:5" x14ac:dyDescent="0.5">
      <c r="C49" s="36"/>
      <c r="D49" s="36"/>
      <c r="E49" s="36"/>
    </row>
    <row r="50" spans="3:5" x14ac:dyDescent="0.5">
      <c r="C50" s="36"/>
      <c r="D50" s="36"/>
      <c r="E50" s="36"/>
    </row>
    <row r="51" spans="3:5" x14ac:dyDescent="0.5">
      <c r="C51" s="36"/>
      <c r="D51" s="36"/>
      <c r="E51" s="36"/>
    </row>
    <row r="52" spans="3:5" x14ac:dyDescent="0.5">
      <c r="C52" s="36"/>
      <c r="D52" s="36"/>
      <c r="E52" s="36"/>
    </row>
    <row r="53" spans="3:5" x14ac:dyDescent="0.5">
      <c r="C53" s="36"/>
      <c r="D53" s="36"/>
      <c r="E53" s="36"/>
    </row>
    <row r="54" spans="3:5" x14ac:dyDescent="0.5">
      <c r="C54" s="36"/>
      <c r="D54" s="36"/>
      <c r="E54" s="36"/>
    </row>
    <row r="55" spans="3:5" x14ac:dyDescent="0.5">
      <c r="C55" s="36"/>
      <c r="D55" s="36"/>
      <c r="E55" s="36"/>
    </row>
    <row r="56" spans="3:5" x14ac:dyDescent="0.5">
      <c r="C56" s="36"/>
      <c r="D56" s="36"/>
      <c r="E56" s="36"/>
    </row>
    <row r="57" spans="3:5" x14ac:dyDescent="0.5">
      <c r="C57" s="36"/>
      <c r="D57" s="36"/>
      <c r="E57" s="36"/>
    </row>
    <row r="58" spans="3:5" x14ac:dyDescent="0.5">
      <c r="C58" s="36"/>
      <c r="D58" s="36"/>
      <c r="E58" s="36"/>
    </row>
    <row r="59" spans="3:5" x14ac:dyDescent="0.5">
      <c r="C59" s="36"/>
      <c r="D59" s="36"/>
      <c r="E59" s="36"/>
    </row>
  </sheetData>
  <mergeCells count="1">
    <mergeCell ref="B36:E36"/>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57E09-C9D5-4A9E-B29E-373021EB1F4C}">
  <sheetPr>
    <tabColor theme="7" tint="0.79998168889431442"/>
  </sheetPr>
  <dimension ref="A1:D103"/>
  <sheetViews>
    <sheetView zoomScaleNormal="100" zoomScaleSheetLayoutView="94" workbookViewId="0">
      <pane ySplit="7" topLeftCell="A8" activePane="bottomLeft" state="frozen"/>
      <selection activeCell="I20" sqref="I20"/>
      <selection pane="bottomLeft" activeCell="F30" sqref="F30"/>
    </sheetView>
  </sheetViews>
  <sheetFormatPr defaultRowHeight="14.35" x14ac:dyDescent="0.5"/>
  <cols>
    <col min="1" max="1" width="12" customWidth="1"/>
    <col min="2" max="2" width="11.41015625" customWidth="1"/>
    <col min="3" max="3" width="17.1171875" customWidth="1"/>
    <col min="4" max="4" width="21.1171875" customWidth="1"/>
    <col min="5" max="5" width="10" customWidth="1"/>
  </cols>
  <sheetData>
    <row r="1" spans="1:4" x14ac:dyDescent="0.5">
      <c r="A1" s="2" t="s">
        <v>533</v>
      </c>
    </row>
    <row r="2" spans="1:4" x14ac:dyDescent="0.5">
      <c r="A2" s="2" t="s">
        <v>357</v>
      </c>
    </row>
    <row r="3" spans="1:4" x14ac:dyDescent="0.5">
      <c r="A3" s="2" t="s">
        <v>534</v>
      </c>
    </row>
    <row r="4" spans="1:4" x14ac:dyDescent="0.5">
      <c r="A4" s="2" t="s">
        <v>8</v>
      </c>
    </row>
    <row r="5" spans="1:4" s="165" customFormat="1" x14ac:dyDescent="0.5">
      <c r="A5" s="142" t="s">
        <v>13</v>
      </c>
    </row>
    <row r="6" spans="1:4" x14ac:dyDescent="0.5">
      <c r="A6" t="s">
        <v>414</v>
      </c>
    </row>
    <row r="7" spans="1:4" s="13" customFormat="1" x14ac:dyDescent="0.5"/>
    <row r="10" spans="1:4" x14ac:dyDescent="0.5">
      <c r="B10" s="315" t="s">
        <v>415</v>
      </c>
      <c r="C10" s="315"/>
      <c r="D10" s="315"/>
    </row>
    <row r="11" spans="1:4" x14ac:dyDescent="0.5">
      <c r="B11" s="18" t="s">
        <v>235</v>
      </c>
      <c r="C11" s="280" t="s">
        <v>218</v>
      </c>
      <c r="D11" s="280" t="s">
        <v>236</v>
      </c>
    </row>
    <row r="12" spans="1:4" x14ac:dyDescent="0.5">
      <c r="B12" s="15" t="s">
        <v>47</v>
      </c>
      <c r="C12" s="25">
        <f>SUM(C13:C14)</f>
        <v>114999</v>
      </c>
      <c r="D12" s="135">
        <f>D13+D14</f>
        <v>1</v>
      </c>
    </row>
    <row r="13" spans="1:4" x14ac:dyDescent="0.5">
      <c r="B13" s="15" t="s">
        <v>75</v>
      </c>
      <c r="C13" s="6">
        <v>55177</v>
      </c>
      <c r="D13" s="20">
        <f>C13/C12</f>
        <v>0.47980417221019311</v>
      </c>
    </row>
    <row r="14" spans="1:4" x14ac:dyDescent="0.5">
      <c r="B14" s="15" t="s">
        <v>73</v>
      </c>
      <c r="C14" s="6">
        <v>59822</v>
      </c>
      <c r="D14" s="20">
        <f>C14/C12</f>
        <v>0.52019582778980689</v>
      </c>
    </row>
    <row r="16" spans="1:4" x14ac:dyDescent="0.5">
      <c r="B16" s="18" t="s">
        <v>237</v>
      </c>
      <c r="C16" s="280" t="s">
        <v>218</v>
      </c>
      <c r="D16" s="280" t="s">
        <v>236</v>
      </c>
    </row>
    <row r="17" spans="2:4" x14ac:dyDescent="0.5">
      <c r="B17" s="15" t="s">
        <v>47</v>
      </c>
      <c r="C17" s="25">
        <f>SUM(C18:C20)</f>
        <v>101971</v>
      </c>
      <c r="D17" s="21">
        <f>SUM(D18:D20)</f>
        <v>1</v>
      </c>
    </row>
    <row r="18" spans="2:4" x14ac:dyDescent="0.5">
      <c r="B18" s="15" t="s">
        <v>68</v>
      </c>
      <c r="C18" s="6">
        <v>81231</v>
      </c>
      <c r="D18" s="20">
        <f>C18/$C$17</f>
        <v>0.79660883976816943</v>
      </c>
    </row>
    <row r="19" spans="2:4" x14ac:dyDescent="0.5">
      <c r="B19" s="15" t="s">
        <v>238</v>
      </c>
      <c r="C19" s="6">
        <v>19021</v>
      </c>
      <c r="D19" s="20">
        <f>C19/$C$17</f>
        <v>0.18653342617018565</v>
      </c>
    </row>
    <row r="20" spans="2:4" x14ac:dyDescent="0.5">
      <c r="B20" s="15" t="s">
        <v>70</v>
      </c>
      <c r="C20" s="6">
        <v>1719</v>
      </c>
      <c r="D20" s="20">
        <f>C20/$C$17</f>
        <v>1.6857734061644977E-2</v>
      </c>
    </row>
    <row r="22" spans="2:4" x14ac:dyDescent="0.5">
      <c r="B22" s="18" t="s">
        <v>239</v>
      </c>
      <c r="C22" s="280" t="s">
        <v>218</v>
      </c>
      <c r="D22" s="280" t="s">
        <v>236</v>
      </c>
    </row>
    <row r="23" spans="2:4" x14ac:dyDescent="0.5">
      <c r="B23" s="15" t="s">
        <v>47</v>
      </c>
      <c r="C23" s="25">
        <f>SUM(C24:C28)</f>
        <v>114999</v>
      </c>
      <c r="D23" s="135">
        <f>SUM(D24:D28)</f>
        <v>0.99999999999999989</v>
      </c>
    </row>
    <row r="24" spans="2:4" x14ac:dyDescent="0.5">
      <c r="B24" s="15" t="s">
        <v>74</v>
      </c>
      <c r="C24" s="6">
        <v>22984</v>
      </c>
      <c r="D24" s="20">
        <f>C24/$C$23</f>
        <v>0.19986260750093479</v>
      </c>
    </row>
    <row r="25" spans="2:4" x14ac:dyDescent="0.5">
      <c r="B25" s="15" t="s">
        <v>76</v>
      </c>
      <c r="C25" s="6">
        <v>21916</v>
      </c>
      <c r="D25" s="20">
        <f>C25/$C$23</f>
        <v>0.19057557022234975</v>
      </c>
    </row>
    <row r="26" spans="2:4" x14ac:dyDescent="0.5">
      <c r="B26" s="15" t="s">
        <v>77</v>
      </c>
      <c r="C26" s="6">
        <v>28049</v>
      </c>
      <c r="D26" s="20">
        <f>C26/$C$23</f>
        <v>0.24390646875190219</v>
      </c>
    </row>
    <row r="27" spans="2:4" x14ac:dyDescent="0.5">
      <c r="B27" s="15" t="s">
        <v>79</v>
      </c>
      <c r="C27" s="6">
        <v>41402</v>
      </c>
      <c r="D27" s="20">
        <f>C27/$C$23</f>
        <v>0.36002052191758188</v>
      </c>
    </row>
    <row r="28" spans="2:4" x14ac:dyDescent="0.5">
      <c r="B28" s="15" t="s">
        <v>80</v>
      </c>
      <c r="C28" s="6">
        <v>648</v>
      </c>
      <c r="D28" s="20">
        <f>C28/$C$23</f>
        <v>5.6348316072313675E-3</v>
      </c>
    </row>
    <row r="30" spans="2:4" x14ac:dyDescent="0.5">
      <c r="B30" s="315" t="s">
        <v>532</v>
      </c>
      <c r="C30" s="315"/>
      <c r="D30" s="315"/>
    </row>
    <row r="31" spans="2:4" x14ac:dyDescent="0.5">
      <c r="B31" s="278" t="s">
        <v>240</v>
      </c>
      <c r="C31" s="280" t="s">
        <v>241</v>
      </c>
      <c r="D31" s="280" t="s">
        <v>159</v>
      </c>
    </row>
    <row r="32" spans="2:4" x14ac:dyDescent="0.5">
      <c r="B32" s="329">
        <v>2016</v>
      </c>
      <c r="C32" s="16" t="s">
        <v>242</v>
      </c>
      <c r="D32" s="6">
        <v>24955</v>
      </c>
    </row>
    <row r="33" spans="2:4" x14ac:dyDescent="0.5">
      <c r="B33" s="329"/>
      <c r="C33" s="16" t="s">
        <v>243</v>
      </c>
      <c r="D33" s="6">
        <v>27352</v>
      </c>
    </row>
    <row r="34" spans="2:4" x14ac:dyDescent="0.5">
      <c r="B34" s="329"/>
      <c r="C34" s="16" t="s">
        <v>244</v>
      </c>
      <c r="D34" s="6">
        <v>36320</v>
      </c>
    </row>
    <row r="35" spans="2:4" x14ac:dyDescent="0.5">
      <c r="B35" s="329"/>
      <c r="C35" s="16" t="s">
        <v>245</v>
      </c>
      <c r="D35" s="6">
        <v>42166</v>
      </c>
    </row>
    <row r="36" spans="2:4" x14ac:dyDescent="0.5">
      <c r="B36" s="329"/>
      <c r="C36" s="16" t="s">
        <v>246</v>
      </c>
      <c r="D36" s="6">
        <v>45799</v>
      </c>
    </row>
    <row r="37" spans="2:4" x14ac:dyDescent="0.5">
      <c r="B37" s="329"/>
      <c r="C37" s="16" t="s">
        <v>247</v>
      </c>
      <c r="D37" s="6">
        <v>48529</v>
      </c>
    </row>
    <row r="38" spans="2:4" x14ac:dyDescent="0.5">
      <c r="B38" s="329"/>
      <c r="C38" s="16" t="s">
        <v>248</v>
      </c>
      <c r="D38" s="6">
        <v>47399</v>
      </c>
    </row>
    <row r="39" spans="2:4" x14ac:dyDescent="0.5">
      <c r="B39" s="329"/>
      <c r="C39" s="16" t="s">
        <v>249</v>
      </c>
      <c r="D39" s="6">
        <v>50211</v>
      </c>
    </row>
    <row r="40" spans="2:4" x14ac:dyDescent="0.5">
      <c r="B40" s="329"/>
      <c r="C40" s="16" t="s">
        <v>250</v>
      </c>
      <c r="D40" s="6">
        <v>52817</v>
      </c>
    </row>
    <row r="41" spans="2:4" x14ac:dyDescent="0.5">
      <c r="B41" s="329"/>
      <c r="C41" s="16" t="s">
        <v>251</v>
      </c>
      <c r="D41" s="6">
        <v>55681</v>
      </c>
    </row>
    <row r="42" spans="2:4" x14ac:dyDescent="0.5">
      <c r="B42" s="329"/>
      <c r="C42" s="16" t="s">
        <v>252</v>
      </c>
      <c r="D42" s="6">
        <v>57371</v>
      </c>
    </row>
    <row r="43" spans="2:4" x14ac:dyDescent="0.5">
      <c r="B43" s="329"/>
      <c r="C43" s="16" t="s">
        <v>253</v>
      </c>
      <c r="D43" s="6">
        <v>59501</v>
      </c>
    </row>
    <row r="44" spans="2:4" x14ac:dyDescent="0.5">
      <c r="B44" s="329">
        <v>2017</v>
      </c>
      <c r="C44" s="16" t="s">
        <v>242</v>
      </c>
      <c r="D44" s="6">
        <v>67515</v>
      </c>
    </row>
    <row r="45" spans="2:4" x14ac:dyDescent="0.5">
      <c r="B45" s="329"/>
      <c r="C45" s="16" t="s">
        <v>243</v>
      </c>
      <c r="D45" s="6">
        <v>71002</v>
      </c>
    </row>
    <row r="46" spans="2:4" x14ac:dyDescent="0.5">
      <c r="B46" s="329"/>
      <c r="C46" s="16" t="s">
        <v>244</v>
      </c>
      <c r="D46" s="6">
        <v>73657</v>
      </c>
    </row>
    <row r="47" spans="2:4" x14ac:dyDescent="0.5">
      <c r="B47" s="329"/>
      <c r="C47" s="16" t="s">
        <v>245</v>
      </c>
      <c r="D47" s="6">
        <v>76394</v>
      </c>
    </row>
    <row r="48" spans="2:4" x14ac:dyDescent="0.5">
      <c r="B48" s="329"/>
      <c r="C48" s="16" t="s">
        <v>246</v>
      </c>
      <c r="D48" s="6">
        <v>77154</v>
      </c>
    </row>
    <row r="49" spans="2:4" x14ac:dyDescent="0.5">
      <c r="B49" s="329"/>
      <c r="C49" s="16" t="s">
        <v>247</v>
      </c>
      <c r="D49" s="6">
        <v>78841</v>
      </c>
    </row>
    <row r="50" spans="2:4" x14ac:dyDescent="0.5">
      <c r="B50" s="329"/>
      <c r="C50" s="16" t="s">
        <v>248</v>
      </c>
      <c r="D50" s="6">
        <v>80215</v>
      </c>
    </row>
    <row r="51" spans="2:4" x14ac:dyDescent="0.5">
      <c r="B51" s="329"/>
      <c r="C51" s="16" t="s">
        <v>249</v>
      </c>
      <c r="D51" s="6">
        <v>80806</v>
      </c>
    </row>
    <row r="52" spans="2:4" x14ac:dyDescent="0.5">
      <c r="B52" s="329"/>
      <c r="C52" s="16" t="s">
        <v>250</v>
      </c>
      <c r="D52" s="6">
        <v>83373</v>
      </c>
    </row>
    <row r="53" spans="2:4" x14ac:dyDescent="0.5">
      <c r="B53" s="329"/>
      <c r="C53" s="16" t="s">
        <v>251</v>
      </c>
      <c r="D53" s="6">
        <v>85042</v>
      </c>
    </row>
    <row r="54" spans="2:4" x14ac:dyDescent="0.5">
      <c r="B54" s="329"/>
      <c r="C54" s="16" t="s">
        <v>252</v>
      </c>
      <c r="D54" s="6">
        <v>85996</v>
      </c>
    </row>
    <row r="55" spans="2:4" x14ac:dyDescent="0.5">
      <c r="B55" s="329"/>
      <c r="C55" s="16" t="s">
        <v>253</v>
      </c>
      <c r="D55" s="6">
        <v>89605</v>
      </c>
    </row>
    <row r="56" spans="2:4" x14ac:dyDescent="0.5">
      <c r="B56" s="329">
        <v>2018</v>
      </c>
      <c r="C56" s="16" t="s">
        <v>242</v>
      </c>
      <c r="D56" s="6">
        <v>90825</v>
      </c>
    </row>
    <row r="57" spans="2:4" x14ac:dyDescent="0.5">
      <c r="B57" s="329"/>
      <c r="C57" s="16" t="s">
        <v>243</v>
      </c>
      <c r="D57" s="6">
        <v>93632</v>
      </c>
    </row>
    <row r="58" spans="2:4" x14ac:dyDescent="0.5">
      <c r="B58" s="329"/>
      <c r="C58" s="16" t="s">
        <v>244</v>
      </c>
      <c r="D58" s="6">
        <v>93950</v>
      </c>
    </row>
    <row r="59" spans="2:4" x14ac:dyDescent="0.5">
      <c r="B59" s="329"/>
      <c r="C59" s="16" t="s">
        <v>245</v>
      </c>
      <c r="D59" s="6">
        <v>95211</v>
      </c>
    </row>
    <row r="60" spans="2:4" x14ac:dyDescent="0.5">
      <c r="B60" s="329"/>
      <c r="C60" s="16" t="s">
        <v>246</v>
      </c>
      <c r="D60" s="6">
        <v>96136</v>
      </c>
    </row>
    <row r="61" spans="2:4" x14ac:dyDescent="0.5">
      <c r="B61" s="329"/>
      <c r="C61" s="16" t="s">
        <v>247</v>
      </c>
      <c r="D61" s="6">
        <v>96235</v>
      </c>
    </row>
    <row r="62" spans="2:4" x14ac:dyDescent="0.5">
      <c r="B62" s="329"/>
      <c r="C62" s="16" t="s">
        <v>248</v>
      </c>
      <c r="D62" s="6">
        <v>96209</v>
      </c>
    </row>
    <row r="63" spans="2:4" x14ac:dyDescent="0.5">
      <c r="B63" s="329"/>
      <c r="C63" s="16" t="s">
        <v>249</v>
      </c>
      <c r="D63" s="6">
        <v>96656</v>
      </c>
    </row>
    <row r="64" spans="2:4" x14ac:dyDescent="0.5">
      <c r="B64" s="329"/>
      <c r="C64" s="16" t="s">
        <v>250</v>
      </c>
      <c r="D64" s="6">
        <v>96108</v>
      </c>
    </row>
    <row r="65" spans="2:4" x14ac:dyDescent="0.5">
      <c r="B65" s="329"/>
      <c r="C65" s="16" t="s">
        <v>251</v>
      </c>
      <c r="D65" s="6">
        <v>95417</v>
      </c>
    </row>
    <row r="66" spans="2:4" x14ac:dyDescent="0.5">
      <c r="B66" s="329"/>
      <c r="C66" s="16" t="s">
        <v>252</v>
      </c>
      <c r="D66" s="6">
        <v>94594</v>
      </c>
    </row>
    <row r="67" spans="2:4" x14ac:dyDescent="0.5">
      <c r="B67" s="329"/>
      <c r="C67" s="16" t="s">
        <v>253</v>
      </c>
      <c r="D67" s="6">
        <v>94967</v>
      </c>
    </row>
    <row r="68" spans="2:4" x14ac:dyDescent="0.5">
      <c r="B68" s="329">
        <v>2019</v>
      </c>
      <c r="C68" s="16" t="s">
        <v>242</v>
      </c>
      <c r="D68" s="6">
        <v>95973</v>
      </c>
    </row>
    <row r="69" spans="2:4" x14ac:dyDescent="0.5">
      <c r="B69" s="329"/>
      <c r="C69" s="16" t="s">
        <v>243</v>
      </c>
      <c r="D69" s="6">
        <v>96182</v>
      </c>
    </row>
    <row r="70" spans="2:4" x14ac:dyDescent="0.5">
      <c r="B70" s="329"/>
      <c r="C70" s="16" t="s">
        <v>244</v>
      </c>
      <c r="D70" s="6">
        <v>95715</v>
      </c>
    </row>
    <row r="71" spans="2:4" x14ac:dyDescent="0.5">
      <c r="B71" s="329"/>
      <c r="C71" s="75" t="s">
        <v>245</v>
      </c>
      <c r="D71" s="76">
        <v>95246</v>
      </c>
    </row>
    <row r="72" spans="2:4" x14ac:dyDescent="0.5">
      <c r="B72" s="329"/>
      <c r="C72" s="75" t="s">
        <v>246</v>
      </c>
      <c r="D72" s="76">
        <v>94322</v>
      </c>
    </row>
    <row r="73" spans="2:4" x14ac:dyDescent="0.5">
      <c r="B73" s="329"/>
      <c r="C73" s="75" t="s">
        <v>247</v>
      </c>
      <c r="D73" s="76">
        <v>92548</v>
      </c>
    </row>
    <row r="74" spans="2:4" x14ac:dyDescent="0.5">
      <c r="B74" s="329"/>
      <c r="C74" s="75" t="s">
        <v>248</v>
      </c>
      <c r="D74" s="76">
        <v>89779</v>
      </c>
    </row>
    <row r="75" spans="2:4" x14ac:dyDescent="0.5">
      <c r="B75" s="329"/>
      <c r="C75" s="75" t="s">
        <v>249</v>
      </c>
      <c r="D75" s="76">
        <v>89313</v>
      </c>
    </row>
    <row r="76" spans="2:4" x14ac:dyDescent="0.5">
      <c r="B76" s="329"/>
      <c r="C76" s="75" t="s">
        <v>250</v>
      </c>
      <c r="D76" s="76">
        <v>88641</v>
      </c>
    </row>
    <row r="77" spans="2:4" x14ac:dyDescent="0.5">
      <c r="B77" s="329"/>
      <c r="C77" s="75" t="s">
        <v>251</v>
      </c>
      <c r="D77" s="76">
        <v>87698</v>
      </c>
    </row>
    <row r="78" spans="2:4" x14ac:dyDescent="0.5">
      <c r="B78" s="329"/>
      <c r="C78" s="75" t="s">
        <v>252</v>
      </c>
      <c r="D78" s="76">
        <v>85935</v>
      </c>
    </row>
    <row r="79" spans="2:4" x14ac:dyDescent="0.5">
      <c r="B79" s="329"/>
      <c r="C79" s="75" t="s">
        <v>253</v>
      </c>
      <c r="D79" s="76">
        <v>84845</v>
      </c>
    </row>
    <row r="80" spans="2:4" x14ac:dyDescent="0.5">
      <c r="B80" s="329">
        <v>2020</v>
      </c>
      <c r="C80" s="75" t="s">
        <v>242</v>
      </c>
      <c r="D80" s="76">
        <v>84525</v>
      </c>
    </row>
    <row r="81" spans="2:4" x14ac:dyDescent="0.5">
      <c r="B81" s="329"/>
      <c r="C81" s="75" t="s">
        <v>243</v>
      </c>
      <c r="D81" s="76">
        <v>81864</v>
      </c>
    </row>
    <row r="82" spans="2:4" x14ac:dyDescent="0.5">
      <c r="B82" s="329"/>
      <c r="C82" s="75" t="s">
        <v>244</v>
      </c>
      <c r="D82" s="76">
        <v>81451</v>
      </c>
    </row>
    <row r="83" spans="2:4" x14ac:dyDescent="0.5">
      <c r="B83" s="329"/>
      <c r="C83" s="75" t="s">
        <v>245</v>
      </c>
      <c r="D83" s="76">
        <v>80466</v>
      </c>
    </row>
    <row r="84" spans="2:4" x14ac:dyDescent="0.5">
      <c r="B84" s="329"/>
      <c r="C84" s="75" t="s">
        <v>246</v>
      </c>
      <c r="D84" s="76">
        <v>82174</v>
      </c>
    </row>
    <row r="85" spans="2:4" x14ac:dyDescent="0.5">
      <c r="B85" s="329"/>
      <c r="C85" s="75" t="s">
        <v>247</v>
      </c>
      <c r="D85" s="76">
        <v>83476</v>
      </c>
    </row>
    <row r="86" spans="2:4" x14ac:dyDescent="0.5">
      <c r="B86" s="329"/>
      <c r="C86" s="75" t="s">
        <v>248</v>
      </c>
      <c r="D86" s="76">
        <v>84894</v>
      </c>
    </row>
    <row r="87" spans="2:4" x14ac:dyDescent="0.5">
      <c r="B87" s="329"/>
      <c r="C87" s="75" t="s">
        <v>249</v>
      </c>
      <c r="D87" s="76">
        <v>86533</v>
      </c>
    </row>
    <row r="88" spans="2:4" x14ac:dyDescent="0.5">
      <c r="B88" s="329"/>
      <c r="C88" s="75" t="s">
        <v>250</v>
      </c>
      <c r="D88" s="76">
        <v>87991</v>
      </c>
    </row>
    <row r="89" spans="2:4" x14ac:dyDescent="0.5">
      <c r="B89" s="329"/>
      <c r="C89" s="75" t="s">
        <v>251</v>
      </c>
      <c r="D89" s="76">
        <v>89299</v>
      </c>
    </row>
    <row r="90" spans="2:4" x14ac:dyDescent="0.5">
      <c r="B90" s="329"/>
      <c r="C90" s="75" t="s">
        <v>252</v>
      </c>
      <c r="D90" s="76">
        <v>90627</v>
      </c>
    </row>
    <row r="91" spans="2:4" x14ac:dyDescent="0.5">
      <c r="B91" s="329"/>
      <c r="C91" s="75" t="s">
        <v>253</v>
      </c>
      <c r="D91" s="76">
        <v>92704</v>
      </c>
    </row>
    <row r="92" spans="2:4" x14ac:dyDescent="0.5">
      <c r="B92" s="329">
        <v>2021</v>
      </c>
      <c r="C92" s="75" t="s">
        <v>242</v>
      </c>
      <c r="D92" s="76">
        <v>95714</v>
      </c>
    </row>
    <row r="93" spans="2:4" x14ac:dyDescent="0.5">
      <c r="B93" s="329"/>
      <c r="C93" s="75" t="s">
        <v>243</v>
      </c>
      <c r="D93" s="76">
        <v>96800</v>
      </c>
    </row>
    <row r="94" spans="2:4" x14ac:dyDescent="0.5">
      <c r="B94" s="329"/>
      <c r="C94" s="75" t="s">
        <v>244</v>
      </c>
      <c r="D94" s="76">
        <v>97907</v>
      </c>
    </row>
    <row r="95" spans="2:4" x14ac:dyDescent="0.5">
      <c r="B95" s="329"/>
      <c r="C95" s="75" t="s">
        <v>245</v>
      </c>
      <c r="D95" s="76">
        <v>98767</v>
      </c>
    </row>
    <row r="96" spans="2:4" x14ac:dyDescent="0.5">
      <c r="B96" s="329"/>
      <c r="C96" s="75" t="s">
        <v>246</v>
      </c>
      <c r="D96" s="76">
        <v>99899</v>
      </c>
    </row>
    <row r="97" spans="2:4" x14ac:dyDescent="0.5">
      <c r="B97" s="329"/>
      <c r="C97" s="75" t="s">
        <v>247</v>
      </c>
      <c r="D97" s="76">
        <v>100618</v>
      </c>
    </row>
    <row r="98" spans="2:4" x14ac:dyDescent="0.5">
      <c r="B98" s="329"/>
      <c r="C98" s="75" t="s">
        <v>248</v>
      </c>
      <c r="D98" s="76">
        <v>101484</v>
      </c>
    </row>
    <row r="99" spans="2:4" x14ac:dyDescent="0.5">
      <c r="B99" s="329"/>
      <c r="C99" s="75" t="s">
        <v>249</v>
      </c>
      <c r="D99" s="76">
        <v>102163</v>
      </c>
    </row>
    <row r="100" spans="2:4" x14ac:dyDescent="0.5">
      <c r="B100" s="329"/>
      <c r="C100" s="75" t="s">
        <v>250</v>
      </c>
      <c r="D100" s="76">
        <v>102877</v>
      </c>
    </row>
    <row r="101" spans="2:4" x14ac:dyDescent="0.5">
      <c r="B101" s="329"/>
      <c r="C101" s="75" t="s">
        <v>251</v>
      </c>
      <c r="D101" s="76">
        <v>103400</v>
      </c>
    </row>
    <row r="102" spans="2:4" x14ac:dyDescent="0.5">
      <c r="B102" s="329"/>
      <c r="C102" s="75" t="s">
        <v>252</v>
      </c>
      <c r="D102" s="76">
        <v>103949</v>
      </c>
    </row>
    <row r="103" spans="2:4" x14ac:dyDescent="0.5">
      <c r="B103" s="329"/>
      <c r="C103" s="75" t="s">
        <v>253</v>
      </c>
      <c r="D103" s="76">
        <v>105157</v>
      </c>
    </row>
  </sheetData>
  <mergeCells count="8">
    <mergeCell ref="B92:B103"/>
    <mergeCell ref="B68:B79"/>
    <mergeCell ref="B80:B91"/>
    <mergeCell ref="B10:D10"/>
    <mergeCell ref="B30:D30"/>
    <mergeCell ref="B32:B43"/>
    <mergeCell ref="B44:B55"/>
    <mergeCell ref="B56:B67"/>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EA57-20C8-4158-A77F-3D46DCEF8963}">
  <sheetPr>
    <tabColor theme="7" tint="0.79998168889431442"/>
  </sheetPr>
  <dimension ref="A1:G21"/>
  <sheetViews>
    <sheetView zoomScaleNormal="100" zoomScaleSheetLayoutView="94" workbookViewId="0">
      <pane ySplit="6" topLeftCell="A7" activePane="bottomLeft" state="frozen"/>
      <selection activeCell="I20" sqref="I20"/>
      <selection pane="bottomLeft" activeCell="B24" sqref="B24"/>
    </sheetView>
  </sheetViews>
  <sheetFormatPr defaultRowHeight="14.35" x14ac:dyDescent="0.5"/>
  <cols>
    <col min="1" max="1" width="12" customWidth="1"/>
    <col min="2" max="2" width="40.1171875" customWidth="1"/>
    <col min="3" max="4" width="10.1171875" customWidth="1"/>
  </cols>
  <sheetData>
    <row r="1" spans="1:5" x14ac:dyDescent="0.5">
      <c r="A1" s="2" t="s">
        <v>358</v>
      </c>
    </row>
    <row r="2" spans="1:5" x14ac:dyDescent="0.5">
      <c r="A2" s="2" t="s">
        <v>535</v>
      </c>
    </row>
    <row r="3" spans="1:5" x14ac:dyDescent="0.5">
      <c r="A3" s="2" t="s">
        <v>520</v>
      </c>
    </row>
    <row r="4" spans="1:5" x14ac:dyDescent="0.5">
      <c r="A4" s="2" t="s">
        <v>8</v>
      </c>
    </row>
    <row r="5" spans="1:5" x14ac:dyDescent="0.5">
      <c r="A5" t="s">
        <v>13</v>
      </c>
    </row>
    <row r="6" spans="1:5" s="13" customFormat="1" x14ac:dyDescent="0.5"/>
    <row r="8" spans="1:5" x14ac:dyDescent="0.5">
      <c r="B8" s="52" t="s">
        <v>256</v>
      </c>
      <c r="C8" s="237">
        <v>2019</v>
      </c>
      <c r="D8" s="237">
        <v>2020</v>
      </c>
      <c r="E8" s="53">
        <v>2021</v>
      </c>
    </row>
    <row r="9" spans="1:5" x14ac:dyDescent="0.5">
      <c r="B9" s="18" t="s">
        <v>257</v>
      </c>
      <c r="C9" s="291">
        <v>60673</v>
      </c>
      <c r="D9" s="291">
        <v>55520</v>
      </c>
      <c r="E9" s="291">
        <v>61635</v>
      </c>
    </row>
    <row r="10" spans="1:5" x14ac:dyDescent="0.5">
      <c r="B10" s="18" t="s">
        <v>258</v>
      </c>
      <c r="C10" s="291">
        <v>30718</v>
      </c>
      <c r="D10" s="291">
        <v>30983</v>
      </c>
      <c r="E10" s="291">
        <v>34156</v>
      </c>
    </row>
    <row r="11" spans="1:5" x14ac:dyDescent="0.5">
      <c r="B11" s="18" t="s">
        <v>259</v>
      </c>
      <c r="C11" s="291">
        <v>5794</v>
      </c>
      <c r="D11" s="291">
        <v>5425</v>
      </c>
      <c r="E11" s="291">
        <v>5750</v>
      </c>
    </row>
    <row r="12" spans="1:5" x14ac:dyDescent="0.5">
      <c r="B12" s="16" t="s">
        <v>189</v>
      </c>
      <c r="C12" s="8">
        <v>5279</v>
      </c>
      <c r="D12" s="8">
        <v>4563</v>
      </c>
      <c r="E12" s="8">
        <v>5557</v>
      </c>
    </row>
    <row r="13" spans="1:5" x14ac:dyDescent="0.5">
      <c r="B13" s="54" t="s">
        <v>260</v>
      </c>
      <c r="C13" s="16">
        <v>72</v>
      </c>
      <c r="D13" s="16">
        <v>66</v>
      </c>
      <c r="E13" s="16">
        <v>81</v>
      </c>
    </row>
    <row r="14" spans="1:5" x14ac:dyDescent="0.5">
      <c r="B14" s="16" t="s">
        <v>261</v>
      </c>
      <c r="C14" s="8">
        <v>2585</v>
      </c>
      <c r="D14" s="8">
        <v>2140</v>
      </c>
      <c r="E14" s="8">
        <v>2785</v>
      </c>
    </row>
    <row r="15" spans="1:5" x14ac:dyDescent="0.5">
      <c r="B15" s="54" t="s">
        <v>262</v>
      </c>
      <c r="C15" s="8">
        <v>943</v>
      </c>
      <c r="D15" s="8">
        <v>769</v>
      </c>
      <c r="E15" s="8">
        <v>973</v>
      </c>
    </row>
    <row r="16" spans="1:5" x14ac:dyDescent="0.5">
      <c r="B16" s="16" t="s">
        <v>263</v>
      </c>
      <c r="C16" s="8">
        <v>2799</v>
      </c>
      <c r="D16" s="8">
        <v>838</v>
      </c>
      <c r="E16" s="8">
        <v>2117</v>
      </c>
    </row>
    <row r="17" spans="2:7" x14ac:dyDescent="0.5">
      <c r="B17" s="54" t="s">
        <v>264</v>
      </c>
      <c r="C17" s="8">
        <v>5763</v>
      </c>
      <c r="D17" s="8">
        <v>5409</v>
      </c>
      <c r="E17" s="8">
        <v>6611</v>
      </c>
      <c r="G17" s="26"/>
    </row>
    <row r="18" spans="2:7" x14ac:dyDescent="0.5">
      <c r="B18" s="16" t="s">
        <v>265</v>
      </c>
      <c r="C18" s="8">
        <v>1396</v>
      </c>
      <c r="D18" s="8">
        <v>438</v>
      </c>
      <c r="E18" s="8">
        <v>1091</v>
      </c>
    </row>
    <row r="19" spans="2:7" x14ac:dyDescent="0.5">
      <c r="B19" s="54" t="s">
        <v>266</v>
      </c>
      <c r="C19" s="8">
        <v>2925</v>
      </c>
      <c r="D19" s="8">
        <v>2858</v>
      </c>
      <c r="E19" s="8">
        <v>3506</v>
      </c>
      <c r="G19" s="26"/>
    </row>
    <row r="20" spans="2:7" x14ac:dyDescent="0.5">
      <c r="C20" s="26"/>
      <c r="D20" s="26"/>
    </row>
    <row r="21" spans="2:7" x14ac:dyDescent="0.5">
      <c r="C21" s="26"/>
      <c r="D21" s="26"/>
    </row>
  </sheetData>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CE81-7D25-48C0-A25E-08F912CE869E}">
  <sheetPr>
    <tabColor theme="7" tint="0.79998168889431442"/>
  </sheetPr>
  <dimension ref="A1:K14"/>
  <sheetViews>
    <sheetView zoomScaleNormal="100" zoomScaleSheetLayoutView="94" workbookViewId="0">
      <pane ySplit="6" topLeftCell="A7" activePane="bottomLeft" state="frozen"/>
      <selection activeCell="I20" sqref="I20"/>
      <selection pane="bottomLeft" activeCell="B21" sqref="B21"/>
    </sheetView>
  </sheetViews>
  <sheetFormatPr defaultColWidth="9" defaultRowHeight="14.35" x14ac:dyDescent="0.5"/>
  <cols>
    <col min="1" max="1" width="12" style="141" customWidth="1"/>
    <col min="2" max="2" width="29.41015625" style="141" customWidth="1"/>
    <col min="3" max="3" width="14.41015625" style="141" customWidth="1"/>
    <col min="4" max="11" width="10.703125" style="141" customWidth="1"/>
    <col min="12" max="16384" width="9" style="141"/>
  </cols>
  <sheetData>
    <row r="1" spans="1:11" x14ac:dyDescent="0.5">
      <c r="A1" s="2" t="s">
        <v>536</v>
      </c>
    </row>
    <row r="2" spans="1:11" x14ac:dyDescent="0.5">
      <c r="A2" s="2" t="s">
        <v>537</v>
      </c>
    </row>
    <row r="3" spans="1:11" x14ac:dyDescent="0.5">
      <c r="A3" s="2" t="s">
        <v>539</v>
      </c>
    </row>
    <row r="4" spans="1:11" x14ac:dyDescent="0.5">
      <c r="A4" s="2" t="s">
        <v>8</v>
      </c>
    </row>
    <row r="5" spans="1:11" x14ac:dyDescent="0.5">
      <c r="A5" s="141" t="s">
        <v>13</v>
      </c>
    </row>
    <row r="6" spans="1:11" s="13" customFormat="1" x14ac:dyDescent="0.5"/>
    <row r="9" spans="1:11" ht="14.45" customHeight="1" x14ac:dyDescent="0.5">
      <c r="B9" s="330" t="s">
        <v>330</v>
      </c>
      <c r="C9" s="330" t="s">
        <v>331</v>
      </c>
      <c r="D9" s="330" t="s">
        <v>332</v>
      </c>
      <c r="E9" s="330"/>
      <c r="F9" s="330"/>
      <c r="G9" s="330"/>
      <c r="H9" s="331" t="s">
        <v>333</v>
      </c>
      <c r="I9" s="332"/>
      <c r="J9" s="332"/>
      <c r="K9" s="333"/>
    </row>
    <row r="10" spans="1:11" ht="29.85" customHeight="1" x14ac:dyDescent="0.5">
      <c r="B10" s="330"/>
      <c r="C10" s="330"/>
      <c r="D10" s="160" t="s">
        <v>337</v>
      </c>
      <c r="E10" s="160" t="s">
        <v>338</v>
      </c>
      <c r="F10" s="160" t="s">
        <v>339</v>
      </c>
      <c r="G10" s="160" t="s">
        <v>340</v>
      </c>
      <c r="H10" s="160" t="s">
        <v>337</v>
      </c>
      <c r="I10" s="160" t="s">
        <v>338</v>
      </c>
      <c r="J10" s="160" t="s">
        <v>339</v>
      </c>
      <c r="K10" s="160" t="s">
        <v>340</v>
      </c>
    </row>
    <row r="11" spans="1:11" x14ac:dyDescent="0.5">
      <c r="B11" s="15" t="s">
        <v>334</v>
      </c>
      <c r="C11" s="159">
        <v>69970</v>
      </c>
      <c r="D11" s="158">
        <v>17914</v>
      </c>
      <c r="E11" s="17">
        <v>15788</v>
      </c>
      <c r="F11" s="16"/>
      <c r="G11" s="16"/>
      <c r="H11" s="19">
        <v>0</v>
      </c>
      <c r="I11" s="256">
        <f>(E11-D11)/D11</f>
        <v>-0.11867812883778051</v>
      </c>
      <c r="J11" s="256"/>
      <c r="K11" s="256"/>
    </row>
    <row r="12" spans="1:11" ht="14.45" customHeight="1" x14ac:dyDescent="0.5">
      <c r="B12" s="15" t="s">
        <v>335</v>
      </c>
      <c r="C12" s="25">
        <v>39980</v>
      </c>
      <c r="D12" s="158">
        <v>9914</v>
      </c>
      <c r="E12" s="17">
        <v>8980</v>
      </c>
      <c r="F12" s="17">
        <v>8780</v>
      </c>
      <c r="G12" s="16"/>
      <c r="H12" s="19">
        <v>0</v>
      </c>
      <c r="I12" s="256">
        <f>(E12-$D$12)/$D$12</f>
        <v>-9.4210207786967926E-2</v>
      </c>
      <c r="J12" s="256">
        <f>(F12-$D$12)/$D$12</f>
        <v>-0.11438369981843857</v>
      </c>
      <c r="K12" s="256"/>
    </row>
    <row r="13" spans="1:11" x14ac:dyDescent="0.5">
      <c r="B13" s="15" t="s">
        <v>336</v>
      </c>
      <c r="C13" s="25">
        <v>15209</v>
      </c>
      <c r="D13" s="158">
        <v>3358</v>
      </c>
      <c r="E13" s="17">
        <v>3254</v>
      </c>
      <c r="F13" s="17">
        <v>3171</v>
      </c>
      <c r="G13" s="17">
        <v>3082</v>
      </c>
      <c r="H13" s="19">
        <v>0</v>
      </c>
      <c r="I13" s="256">
        <f>(E13-$D$13)/$D$13</f>
        <v>-3.0970815961882073E-2</v>
      </c>
      <c r="J13" s="256">
        <f>(F13-$D$13)/$D$13</f>
        <v>-5.5687909469922574E-2</v>
      </c>
      <c r="K13" s="256">
        <f>(G13-$D$13)/$D$13</f>
        <v>-8.2191780821917804E-2</v>
      </c>
    </row>
    <row r="14" spans="1:11" x14ac:dyDescent="0.5">
      <c r="B14" s="96"/>
      <c r="C14" s="97"/>
    </row>
  </sheetData>
  <mergeCells count="4">
    <mergeCell ref="D9:G9"/>
    <mergeCell ref="B9:B10"/>
    <mergeCell ref="C9:C10"/>
    <mergeCell ref="H9:K9"/>
  </mergeCells>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FDC3-63F3-4A85-947B-1EA9E9EFFFF0}">
  <sheetPr>
    <tabColor theme="7" tint="0.79998168889431442"/>
  </sheetPr>
  <dimension ref="A1:I14"/>
  <sheetViews>
    <sheetView zoomScaleNormal="100" zoomScaleSheetLayoutView="94" workbookViewId="0">
      <pane ySplit="6" topLeftCell="A7" activePane="bottomLeft" state="frozen"/>
      <selection activeCell="I20" sqref="I20"/>
      <selection pane="bottomLeft" activeCell="A3" sqref="A3"/>
    </sheetView>
  </sheetViews>
  <sheetFormatPr defaultColWidth="9" defaultRowHeight="14.35" x14ac:dyDescent="0.5"/>
  <cols>
    <col min="1" max="1" width="12" style="141" customWidth="1"/>
    <col min="2" max="2" width="24.5859375" style="141" customWidth="1"/>
    <col min="3" max="3" width="16.1171875" style="141" customWidth="1"/>
    <col min="4" max="4" width="14.3515625" style="141" customWidth="1"/>
    <col min="5" max="6" width="10.703125" style="141" customWidth="1"/>
    <col min="7" max="9" width="10.703125" style="248" customWidth="1"/>
    <col min="10" max="16384" width="9" style="141"/>
  </cols>
  <sheetData>
    <row r="1" spans="1:9" x14ac:dyDescent="0.5">
      <c r="A1" s="2" t="s">
        <v>255</v>
      </c>
    </row>
    <row r="2" spans="1:9" x14ac:dyDescent="0.5">
      <c r="A2" s="2" t="s">
        <v>597</v>
      </c>
    </row>
    <row r="3" spans="1:9" x14ac:dyDescent="0.5">
      <c r="A3" s="2" t="s">
        <v>539</v>
      </c>
    </row>
    <row r="4" spans="1:9" x14ac:dyDescent="0.5">
      <c r="A4" s="2" t="s">
        <v>8</v>
      </c>
    </row>
    <row r="5" spans="1:9" x14ac:dyDescent="0.5">
      <c r="A5" s="141" t="s">
        <v>13</v>
      </c>
    </row>
    <row r="6" spans="1:9" s="13" customFormat="1" x14ac:dyDescent="0.5"/>
    <row r="9" spans="1:9" ht="18.95" customHeight="1" x14ac:dyDescent="0.5">
      <c r="B9" s="330" t="s">
        <v>344</v>
      </c>
      <c r="C9" s="330" t="s">
        <v>331</v>
      </c>
      <c r="D9" s="330" t="s">
        <v>332</v>
      </c>
      <c r="E9" s="330"/>
      <c r="F9" s="330"/>
      <c r="G9" s="331" t="s">
        <v>333</v>
      </c>
      <c r="H9" s="332"/>
      <c r="I9" s="333"/>
    </row>
    <row r="10" spans="1:9" ht="27.95" customHeight="1" x14ac:dyDescent="0.5">
      <c r="B10" s="330"/>
      <c r="C10" s="330"/>
      <c r="D10" s="160" t="s">
        <v>337</v>
      </c>
      <c r="E10" s="160" t="s">
        <v>338</v>
      </c>
      <c r="F10" s="160" t="s">
        <v>339</v>
      </c>
      <c r="G10" s="160" t="s">
        <v>337</v>
      </c>
      <c r="H10" s="160" t="s">
        <v>338</v>
      </c>
      <c r="I10" s="160" t="s">
        <v>339</v>
      </c>
    </row>
    <row r="11" spans="1:9" ht="29" customHeight="1" x14ac:dyDescent="0.5">
      <c r="B11" s="276" t="s">
        <v>341</v>
      </c>
      <c r="C11" s="257">
        <v>3043</v>
      </c>
      <c r="D11" s="158">
        <v>1439</v>
      </c>
      <c r="E11" s="17">
        <v>1379</v>
      </c>
      <c r="F11" s="17">
        <v>1382</v>
      </c>
      <c r="G11" s="45">
        <v>0</v>
      </c>
      <c r="H11" s="45">
        <v>-4.1695621959694229E-2</v>
      </c>
      <c r="I11" s="45">
        <v>-3.9610840861709518E-2</v>
      </c>
    </row>
    <row r="12" spans="1:9" x14ac:dyDescent="0.5">
      <c r="B12" s="276" t="s">
        <v>342</v>
      </c>
      <c r="C12" s="257">
        <v>6789</v>
      </c>
      <c r="D12" s="158">
        <v>3465</v>
      </c>
      <c r="E12" s="17">
        <v>3306</v>
      </c>
      <c r="F12" s="17">
        <v>3306</v>
      </c>
      <c r="G12" s="45">
        <v>0</v>
      </c>
      <c r="H12" s="45">
        <v>-4.5887445887445887E-2</v>
      </c>
      <c r="I12" s="45">
        <v>-4.5887445887445887E-2</v>
      </c>
    </row>
    <row r="13" spans="1:9" x14ac:dyDescent="0.5">
      <c r="B13" s="276" t="s">
        <v>200</v>
      </c>
      <c r="C13" s="257">
        <v>13451</v>
      </c>
      <c r="D13" s="158">
        <v>6316</v>
      </c>
      <c r="E13" s="17">
        <v>5867</v>
      </c>
      <c r="F13" s="17">
        <v>5777</v>
      </c>
      <c r="G13" s="45">
        <v>0</v>
      </c>
      <c r="H13" s="45">
        <v>-7.1089297023432557E-2</v>
      </c>
      <c r="I13" s="45">
        <v>-8.5338822039265363E-2</v>
      </c>
    </row>
    <row r="14" spans="1:9" x14ac:dyDescent="0.5">
      <c r="B14" s="276" t="s">
        <v>343</v>
      </c>
      <c r="C14" s="257">
        <v>7706</v>
      </c>
      <c r="D14" s="158">
        <v>4286</v>
      </c>
      <c r="E14" s="17">
        <v>3949</v>
      </c>
      <c r="F14" s="17">
        <v>3859</v>
      </c>
      <c r="G14" s="45">
        <v>0</v>
      </c>
      <c r="H14" s="45">
        <v>-7.8628091460569302E-2</v>
      </c>
      <c r="I14" s="45">
        <v>-9.9626691553896404E-2</v>
      </c>
    </row>
  </sheetData>
  <mergeCells count="4">
    <mergeCell ref="C9:C10"/>
    <mergeCell ref="B9:B10"/>
    <mergeCell ref="D9:F9"/>
    <mergeCell ref="G9:I9"/>
  </mergeCells>
  <pageMargins left="0.7" right="0.7" top="0.75" bottom="0.75" header="0.3" footer="0.3"/>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BD52-13C1-4EEB-BC7C-1FA1157CC375}">
  <sheetPr>
    <tabColor theme="7" tint="0.79998168889431442"/>
  </sheetPr>
  <dimension ref="A1:H13"/>
  <sheetViews>
    <sheetView zoomScaleNormal="100" zoomScaleSheetLayoutView="94" workbookViewId="0">
      <pane ySplit="6" topLeftCell="A7" activePane="bottomLeft" state="frozen"/>
      <selection activeCell="I20" sqref="I20"/>
      <selection pane="bottomLeft" activeCell="D23" sqref="D23"/>
    </sheetView>
  </sheetViews>
  <sheetFormatPr defaultColWidth="9" defaultRowHeight="14.35" x14ac:dyDescent="0.5"/>
  <cols>
    <col min="1" max="1" width="12" style="141" customWidth="1"/>
    <col min="2" max="2" width="36.703125" style="141" customWidth="1"/>
    <col min="3" max="8" width="10.1171875" style="141" customWidth="1"/>
    <col min="9" max="16384" width="9" style="141"/>
  </cols>
  <sheetData>
    <row r="1" spans="1:8" x14ac:dyDescent="0.5">
      <c r="A1" s="2" t="s">
        <v>359</v>
      </c>
    </row>
    <row r="2" spans="1:8" x14ac:dyDescent="0.5">
      <c r="A2" s="2" t="s">
        <v>540</v>
      </c>
    </row>
    <row r="3" spans="1:8" x14ac:dyDescent="0.5">
      <c r="A3" s="2" t="s">
        <v>539</v>
      </c>
    </row>
    <row r="4" spans="1:8" x14ac:dyDescent="0.5">
      <c r="A4" s="2" t="s">
        <v>8</v>
      </c>
    </row>
    <row r="5" spans="1:8" x14ac:dyDescent="0.5">
      <c r="A5" s="141" t="s">
        <v>13</v>
      </c>
    </row>
    <row r="6" spans="1:8" s="13" customFormat="1" x14ac:dyDescent="0.5"/>
    <row r="9" spans="1:8" ht="18.95" customHeight="1" x14ac:dyDescent="0.5">
      <c r="B9" s="330" t="s">
        <v>345</v>
      </c>
      <c r="C9" s="330" t="s">
        <v>332</v>
      </c>
      <c r="D9" s="330"/>
      <c r="E9" s="330"/>
      <c r="F9" s="330" t="s">
        <v>333</v>
      </c>
      <c r="G9" s="330"/>
      <c r="H9" s="330"/>
    </row>
    <row r="10" spans="1:8" ht="37.5" customHeight="1" x14ac:dyDescent="0.5">
      <c r="B10" s="330"/>
      <c r="C10" s="160" t="s">
        <v>337</v>
      </c>
      <c r="D10" s="160" t="s">
        <v>338</v>
      </c>
      <c r="E10" s="160" t="s">
        <v>339</v>
      </c>
      <c r="F10" s="160" t="s">
        <v>337</v>
      </c>
      <c r="G10" s="160" t="s">
        <v>338</v>
      </c>
      <c r="H10" s="160" t="s">
        <v>339</v>
      </c>
    </row>
    <row r="11" spans="1:8" x14ac:dyDescent="0.5">
      <c r="B11" s="161" t="s">
        <v>346</v>
      </c>
      <c r="C11" s="162">
        <v>399</v>
      </c>
      <c r="D11" s="158">
        <v>316</v>
      </c>
      <c r="E11" s="131">
        <v>251</v>
      </c>
      <c r="F11" s="45">
        <v>0</v>
      </c>
      <c r="G11" s="19">
        <v>-0.20802005012531333</v>
      </c>
      <c r="H11" s="19">
        <v>-0.37092731829573933</v>
      </c>
    </row>
    <row r="12" spans="1:8" x14ac:dyDescent="0.5">
      <c r="B12" s="161" t="s">
        <v>347</v>
      </c>
      <c r="C12" s="162">
        <v>300</v>
      </c>
      <c r="D12" s="158">
        <v>278</v>
      </c>
      <c r="E12" s="131">
        <v>190</v>
      </c>
      <c r="F12" s="45">
        <v>0</v>
      </c>
      <c r="G12" s="19">
        <v>-7.3333333333333361E-2</v>
      </c>
      <c r="H12" s="19">
        <v>-0.3666666666666667</v>
      </c>
    </row>
    <row r="13" spans="1:8" x14ac:dyDescent="0.5">
      <c r="B13" s="161" t="s">
        <v>348</v>
      </c>
      <c r="C13" s="162">
        <v>221</v>
      </c>
      <c r="D13" s="158">
        <v>184</v>
      </c>
      <c r="E13" s="131">
        <v>161</v>
      </c>
      <c r="F13" s="45">
        <v>0</v>
      </c>
      <c r="G13" s="19">
        <v>-0.16742081447963797</v>
      </c>
      <c r="H13" s="19">
        <v>-0.27149321266968329</v>
      </c>
    </row>
  </sheetData>
  <mergeCells count="3">
    <mergeCell ref="C9:E9"/>
    <mergeCell ref="F9:H9"/>
    <mergeCell ref="B9:B10"/>
  </mergeCells>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F59E-90A9-4D02-90C6-6CFAE01A0628}">
  <sheetPr>
    <tabColor theme="7" tint="0.79998168889431442"/>
  </sheetPr>
  <dimension ref="A1:K25"/>
  <sheetViews>
    <sheetView zoomScaleNormal="100" zoomScaleSheetLayoutView="94" workbookViewId="0">
      <pane ySplit="6" topLeftCell="A7" activePane="bottomLeft" state="frozen"/>
      <selection activeCell="I20" sqref="I20"/>
      <selection pane="bottomLeft" activeCell="D22" sqref="D22"/>
    </sheetView>
  </sheetViews>
  <sheetFormatPr defaultColWidth="9" defaultRowHeight="14.35" x14ac:dyDescent="0.5"/>
  <cols>
    <col min="1" max="1" width="12" style="248" customWidth="1"/>
    <col min="2" max="2" width="28.703125" style="248" customWidth="1"/>
    <col min="3" max="11" width="14.41015625" style="248" customWidth="1"/>
    <col min="12" max="16384" width="9" style="248"/>
  </cols>
  <sheetData>
    <row r="1" spans="1:11" x14ac:dyDescent="0.5">
      <c r="A1" s="2" t="s">
        <v>541</v>
      </c>
    </row>
    <row r="2" spans="1:11" x14ac:dyDescent="0.5">
      <c r="A2" s="2" t="s">
        <v>542</v>
      </c>
    </row>
    <row r="3" spans="1:11" x14ac:dyDescent="0.5">
      <c r="A3" s="2" t="s">
        <v>539</v>
      </c>
    </row>
    <row r="4" spans="1:11" x14ac:dyDescent="0.5">
      <c r="A4" s="2" t="s">
        <v>8</v>
      </c>
    </row>
    <row r="5" spans="1:11" x14ac:dyDescent="0.5">
      <c r="A5" s="248" t="s">
        <v>13</v>
      </c>
    </row>
    <row r="6" spans="1:11" s="13" customFormat="1" x14ac:dyDescent="0.5"/>
    <row r="8" spans="1:11" x14ac:dyDescent="0.5">
      <c r="B8" s="330" t="s">
        <v>416</v>
      </c>
      <c r="C8" s="315" t="s">
        <v>588</v>
      </c>
      <c r="D8" s="315"/>
      <c r="E8" s="315"/>
      <c r="F8" s="315" t="s">
        <v>571</v>
      </c>
      <c r="G8" s="315"/>
      <c r="H8" s="315"/>
      <c r="I8" s="315" t="s">
        <v>573</v>
      </c>
      <c r="J8" s="315"/>
      <c r="K8" s="315"/>
    </row>
    <row r="9" spans="1:11" x14ac:dyDescent="0.5">
      <c r="B9" s="330"/>
      <c r="C9" s="160" t="s">
        <v>337</v>
      </c>
      <c r="D9" s="160" t="s">
        <v>338</v>
      </c>
      <c r="E9" s="160" t="s">
        <v>339</v>
      </c>
      <c r="F9" s="160" t="s">
        <v>337</v>
      </c>
      <c r="G9" s="160" t="s">
        <v>338</v>
      </c>
      <c r="H9" s="160" t="s">
        <v>572</v>
      </c>
      <c r="I9" s="160" t="s">
        <v>337</v>
      </c>
      <c r="J9" s="160" t="s">
        <v>338</v>
      </c>
      <c r="K9" s="160" t="s">
        <v>572</v>
      </c>
    </row>
    <row r="10" spans="1:11" x14ac:dyDescent="0.5">
      <c r="B10" s="265" t="s">
        <v>566</v>
      </c>
      <c r="C10" s="269">
        <f>SUM(C11:C17)</f>
        <v>9430</v>
      </c>
      <c r="D10" s="269">
        <f>SUM(D11:D17)</f>
        <v>9186</v>
      </c>
      <c r="E10" s="269">
        <v>9161</v>
      </c>
      <c r="F10" s="266">
        <v>1</v>
      </c>
      <c r="G10" s="266">
        <v>1</v>
      </c>
      <c r="H10" s="266">
        <v>1</v>
      </c>
      <c r="I10" s="266">
        <v>0</v>
      </c>
      <c r="J10" s="268">
        <f t="shared" ref="J10:J17" si="0">(D10-C10)/C10</f>
        <v>-2.5874867444326616E-2</v>
      </c>
      <c r="K10" s="268">
        <f t="shared" ref="K10:K17" si="1">(E10-C10)/C10</f>
        <v>-2.8525980911983034E-2</v>
      </c>
    </row>
    <row r="11" spans="1:11" x14ac:dyDescent="0.5">
      <c r="B11" s="267" t="s">
        <v>577</v>
      </c>
      <c r="C11" s="270">
        <v>901</v>
      </c>
      <c r="D11" s="270">
        <v>833</v>
      </c>
      <c r="E11" s="270">
        <v>810</v>
      </c>
      <c r="F11" s="268">
        <f t="shared" ref="F11:F17" si="2">C11/$C$10</f>
        <v>9.5546129374337221E-2</v>
      </c>
      <c r="G11" s="268">
        <f t="shared" ref="G11:G17" si="3">D11/$D$10</f>
        <v>9.0681471804920533E-2</v>
      </c>
      <c r="H11" s="268">
        <f t="shared" ref="H11:H17" si="4">E11/$E$10</f>
        <v>8.8418294945966591E-2</v>
      </c>
      <c r="I11" s="268">
        <v>0</v>
      </c>
      <c r="J11" s="268">
        <f t="shared" si="0"/>
        <v>-7.5471698113207544E-2</v>
      </c>
      <c r="K11" s="268">
        <f t="shared" si="1"/>
        <v>-0.10099889012208657</v>
      </c>
    </row>
    <row r="12" spans="1:11" x14ac:dyDescent="0.5">
      <c r="B12" s="267" t="s">
        <v>576</v>
      </c>
      <c r="C12" s="270">
        <v>1147</v>
      </c>
      <c r="D12" s="270">
        <v>844</v>
      </c>
      <c r="E12" s="270">
        <v>808</v>
      </c>
      <c r="F12" s="268">
        <f t="shared" si="2"/>
        <v>0.12163308589607635</v>
      </c>
      <c r="G12" s="268">
        <f t="shared" si="3"/>
        <v>9.1878946222512525E-2</v>
      </c>
      <c r="H12" s="268">
        <f t="shared" si="4"/>
        <v>8.8199978168322229E-2</v>
      </c>
      <c r="I12" s="268">
        <v>0</v>
      </c>
      <c r="J12" s="268">
        <f t="shared" si="0"/>
        <v>-0.26416739319965127</v>
      </c>
      <c r="K12" s="268">
        <f t="shared" si="1"/>
        <v>-0.29555361813426329</v>
      </c>
    </row>
    <row r="13" spans="1:11" x14ac:dyDescent="0.5">
      <c r="B13" s="267" t="s">
        <v>567</v>
      </c>
      <c r="C13" s="270">
        <v>1241</v>
      </c>
      <c r="D13" s="270">
        <v>1102</v>
      </c>
      <c r="E13" s="270">
        <v>1074</v>
      </c>
      <c r="F13" s="268">
        <f t="shared" si="2"/>
        <v>0.13160127253446446</v>
      </c>
      <c r="G13" s="268">
        <f t="shared" si="3"/>
        <v>0.11996516438057914</v>
      </c>
      <c r="H13" s="268">
        <f t="shared" si="4"/>
        <v>0.11723610959502238</v>
      </c>
      <c r="I13" s="268">
        <v>0</v>
      </c>
      <c r="J13" s="268">
        <f t="shared" si="0"/>
        <v>-0.11200644641418211</v>
      </c>
      <c r="K13" s="268">
        <f t="shared" si="1"/>
        <v>-0.13456889605157132</v>
      </c>
    </row>
    <row r="14" spans="1:11" ht="28.7" x14ac:dyDescent="0.5">
      <c r="B14" s="267" t="s">
        <v>574</v>
      </c>
      <c r="C14" s="270">
        <v>3308</v>
      </c>
      <c r="D14" s="270">
        <v>3339</v>
      </c>
      <c r="E14" s="270">
        <v>3337</v>
      </c>
      <c r="F14" s="268">
        <f t="shared" si="2"/>
        <v>0.35079533404029695</v>
      </c>
      <c r="G14" s="268">
        <f t="shared" si="3"/>
        <v>0.36348791639451339</v>
      </c>
      <c r="H14" s="268">
        <f t="shared" si="4"/>
        <v>0.36426154349961792</v>
      </c>
      <c r="I14" s="268">
        <v>0</v>
      </c>
      <c r="J14" s="268">
        <f t="shared" si="0"/>
        <v>9.3712212817412335E-3</v>
      </c>
      <c r="K14" s="268">
        <f t="shared" si="1"/>
        <v>8.7666263603385728E-3</v>
      </c>
    </row>
    <row r="15" spans="1:11" x14ac:dyDescent="0.5">
      <c r="B15" s="267" t="s">
        <v>568</v>
      </c>
      <c r="C15" s="270">
        <v>1209</v>
      </c>
      <c r="D15" s="270">
        <v>1411</v>
      </c>
      <c r="E15" s="270">
        <v>1526</v>
      </c>
      <c r="F15" s="268">
        <f t="shared" si="2"/>
        <v>0.12820784729586426</v>
      </c>
      <c r="G15" s="268">
        <f t="shared" si="3"/>
        <v>0.15360330938384498</v>
      </c>
      <c r="H15" s="268">
        <f t="shared" si="4"/>
        <v>0.16657570134264818</v>
      </c>
      <c r="I15" s="268">
        <v>0</v>
      </c>
      <c r="J15" s="268">
        <f t="shared" si="0"/>
        <v>0.16708023159636062</v>
      </c>
      <c r="K15" s="268">
        <f t="shared" si="1"/>
        <v>0.26220016542597185</v>
      </c>
    </row>
    <row r="16" spans="1:11" x14ac:dyDescent="0.5">
      <c r="B16" s="267" t="s">
        <v>569</v>
      </c>
      <c r="C16" s="270">
        <v>521</v>
      </c>
      <c r="D16" s="270">
        <v>510</v>
      </c>
      <c r="E16" s="270">
        <v>436</v>
      </c>
      <c r="F16" s="268">
        <f t="shared" si="2"/>
        <v>5.52492046659597E-2</v>
      </c>
      <c r="G16" s="268">
        <f t="shared" si="3"/>
        <v>5.5519268451992163E-2</v>
      </c>
      <c r="H16" s="268">
        <f t="shared" si="4"/>
        <v>4.759305752647091E-2</v>
      </c>
      <c r="I16" s="268">
        <v>0</v>
      </c>
      <c r="J16" s="268">
        <f t="shared" si="0"/>
        <v>-2.1113243761996161E-2</v>
      </c>
      <c r="K16" s="268">
        <f t="shared" si="1"/>
        <v>-0.16314779270633398</v>
      </c>
    </row>
    <row r="17" spans="2:11" x14ac:dyDescent="0.5">
      <c r="B17" s="267" t="s">
        <v>570</v>
      </c>
      <c r="C17" s="270">
        <v>1103</v>
      </c>
      <c r="D17" s="270">
        <v>1147</v>
      </c>
      <c r="E17" s="270">
        <v>1169</v>
      </c>
      <c r="F17" s="268">
        <f t="shared" si="2"/>
        <v>0.11696712619300106</v>
      </c>
      <c r="G17" s="268">
        <f t="shared" si="3"/>
        <v>0.12486392336163728</v>
      </c>
      <c r="H17" s="268">
        <f t="shared" si="4"/>
        <v>0.12760615653312957</v>
      </c>
      <c r="I17" s="268">
        <v>0</v>
      </c>
      <c r="J17" s="268">
        <f t="shared" si="0"/>
        <v>3.9891205802357207E-2</v>
      </c>
      <c r="K17" s="268">
        <f t="shared" si="1"/>
        <v>5.9836808703535811E-2</v>
      </c>
    </row>
    <row r="18" spans="2:11" x14ac:dyDescent="0.5">
      <c r="E18" s="86"/>
    </row>
    <row r="19" spans="2:11" ht="29.35" customHeight="1" x14ac:dyDescent="0.5">
      <c r="B19" s="330" t="s">
        <v>589</v>
      </c>
      <c r="C19" s="330" t="s">
        <v>89</v>
      </c>
      <c r="D19" s="277"/>
      <c r="E19" s="277"/>
    </row>
    <row r="20" spans="2:11" x14ac:dyDescent="0.5">
      <c r="B20" s="330"/>
      <c r="C20" s="330"/>
      <c r="D20" s="146"/>
      <c r="E20" s="146"/>
    </row>
    <row r="21" spans="2:11" x14ac:dyDescent="0.5">
      <c r="B21" s="281" t="s">
        <v>337</v>
      </c>
      <c r="C21" s="31">
        <v>27404</v>
      </c>
      <c r="D21" s="146"/>
      <c r="E21" s="146"/>
    </row>
    <row r="22" spans="2:11" x14ac:dyDescent="0.5">
      <c r="B22" s="281" t="s">
        <v>338</v>
      </c>
      <c r="C22" s="131">
        <v>27723</v>
      </c>
      <c r="D22" s="279"/>
      <c r="E22" s="279"/>
    </row>
    <row r="23" spans="2:11" x14ac:dyDescent="0.5">
      <c r="B23" s="281" t="s">
        <v>339</v>
      </c>
      <c r="C23" s="131">
        <v>27742</v>
      </c>
    </row>
    <row r="25" spans="2:11" x14ac:dyDescent="0.5">
      <c r="B25" s="70" t="s">
        <v>575</v>
      </c>
    </row>
  </sheetData>
  <mergeCells count="6">
    <mergeCell ref="I8:K8"/>
    <mergeCell ref="B19:B20"/>
    <mergeCell ref="C19:C20"/>
    <mergeCell ref="C8:E8"/>
    <mergeCell ref="F8:H8"/>
    <mergeCell ref="B8:B9"/>
  </mergeCells>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BBCD-AA7E-4698-B33D-B763426E0E19}">
  <sheetPr>
    <tabColor theme="7" tint="0.79998168889431442"/>
  </sheetPr>
  <dimension ref="A1:H19"/>
  <sheetViews>
    <sheetView zoomScaleNormal="100" zoomScaleSheetLayoutView="94" workbookViewId="0">
      <pane ySplit="6" topLeftCell="A7" activePane="bottomLeft" state="frozen"/>
      <selection activeCell="I20" sqref="I20"/>
      <selection pane="bottomLeft" activeCell="B25" sqref="B25"/>
    </sheetView>
  </sheetViews>
  <sheetFormatPr defaultColWidth="9" defaultRowHeight="14.35" x14ac:dyDescent="0.5"/>
  <cols>
    <col min="1" max="1" width="12" style="248" customWidth="1"/>
    <col min="2" max="2" width="31.05859375" style="248" customWidth="1"/>
    <col min="3" max="8" width="14.41015625" style="248" customWidth="1"/>
    <col min="9" max="16384" width="9" style="248"/>
  </cols>
  <sheetData>
    <row r="1" spans="1:8" x14ac:dyDescent="0.5">
      <c r="A1" s="2" t="s">
        <v>543</v>
      </c>
    </row>
    <row r="2" spans="1:8" x14ac:dyDescent="0.5">
      <c r="A2" s="2" t="s">
        <v>544</v>
      </c>
    </row>
    <row r="3" spans="1:8" x14ac:dyDescent="0.5">
      <c r="A3" s="2" t="s">
        <v>539</v>
      </c>
    </row>
    <row r="4" spans="1:8" x14ac:dyDescent="0.5">
      <c r="A4" s="2" t="s">
        <v>8</v>
      </c>
    </row>
    <row r="5" spans="1:8" x14ac:dyDescent="0.5">
      <c r="A5" s="248" t="s">
        <v>13</v>
      </c>
    </row>
    <row r="6" spans="1:8" s="13" customFormat="1" x14ac:dyDescent="0.5"/>
    <row r="8" spans="1:8" x14ac:dyDescent="0.5">
      <c r="B8" s="330" t="s">
        <v>416</v>
      </c>
      <c r="C8" s="315" t="s">
        <v>240</v>
      </c>
      <c r="D8" s="315"/>
      <c r="E8" s="315"/>
      <c r="F8" s="315" t="s">
        <v>573</v>
      </c>
      <c r="G8" s="315"/>
      <c r="H8" s="315"/>
    </row>
    <row r="9" spans="1:8" x14ac:dyDescent="0.5">
      <c r="B9" s="330"/>
      <c r="C9" s="160" t="s">
        <v>337</v>
      </c>
      <c r="D9" s="160" t="s">
        <v>338</v>
      </c>
      <c r="E9" s="160" t="s">
        <v>339</v>
      </c>
      <c r="F9" s="160" t="s">
        <v>337</v>
      </c>
      <c r="G9" s="160" t="s">
        <v>338</v>
      </c>
      <c r="H9" s="160" t="s">
        <v>572</v>
      </c>
    </row>
    <row r="10" spans="1:8" x14ac:dyDescent="0.5">
      <c r="B10" s="271" t="s">
        <v>579</v>
      </c>
      <c r="C10" s="269">
        <f>SUM(C11:C13)</f>
        <v>3289</v>
      </c>
      <c r="D10" s="269">
        <f>SUM(D11:D13)</f>
        <v>2779</v>
      </c>
      <c r="E10" s="269">
        <f>SUM(E11:E13)</f>
        <v>2692</v>
      </c>
      <c r="F10" s="266">
        <v>0</v>
      </c>
      <c r="G10" s="268">
        <f>(D10-C10)/C10</f>
        <v>-0.15506232897537245</v>
      </c>
      <c r="H10" s="268">
        <f>(E10-C10)/C10</f>
        <v>-0.18151413803587715</v>
      </c>
    </row>
    <row r="11" spans="1:8" x14ac:dyDescent="0.5">
      <c r="B11" s="267" t="s">
        <v>577</v>
      </c>
      <c r="C11" s="270">
        <v>901</v>
      </c>
      <c r="D11" s="270">
        <v>833</v>
      </c>
      <c r="E11" s="270">
        <v>810</v>
      </c>
      <c r="F11" s="268">
        <v>0</v>
      </c>
      <c r="G11" s="268">
        <f>(D11-C11)/C11</f>
        <v>-7.5471698113207544E-2</v>
      </c>
      <c r="H11" s="268">
        <f>(E11-C11)/C11</f>
        <v>-0.10099889012208657</v>
      </c>
    </row>
    <row r="12" spans="1:8" x14ac:dyDescent="0.5">
      <c r="B12" s="267" t="s">
        <v>576</v>
      </c>
      <c r="C12" s="270">
        <v>1147</v>
      </c>
      <c r="D12" s="270">
        <v>844</v>
      </c>
      <c r="E12" s="270">
        <v>808</v>
      </c>
      <c r="F12" s="268">
        <v>0</v>
      </c>
      <c r="G12" s="268">
        <f>(D12-C12)/C12</f>
        <v>-0.26416739319965127</v>
      </c>
      <c r="H12" s="268">
        <f>(E12-C12)/C12</f>
        <v>-0.29555361813426329</v>
      </c>
    </row>
    <row r="13" spans="1:8" x14ac:dyDescent="0.5">
      <c r="B13" s="267" t="s">
        <v>567</v>
      </c>
      <c r="C13" s="270">
        <v>1241</v>
      </c>
      <c r="D13" s="270">
        <v>1102</v>
      </c>
      <c r="E13" s="270">
        <v>1074</v>
      </c>
      <c r="F13" s="268">
        <v>0</v>
      </c>
      <c r="G13" s="268">
        <f>(D13-C13)/C13</f>
        <v>-0.11200644641418211</v>
      </c>
      <c r="H13" s="268">
        <f>(E13-C13)/C13</f>
        <v>-0.13456889605157132</v>
      </c>
    </row>
    <row r="15" spans="1:8" x14ac:dyDescent="0.5">
      <c r="B15" s="330" t="s">
        <v>589</v>
      </c>
      <c r="C15" s="330" t="s">
        <v>89</v>
      </c>
    </row>
    <row r="16" spans="1:8" x14ac:dyDescent="0.5">
      <c r="B16" s="330"/>
      <c r="C16" s="330"/>
    </row>
    <row r="17" spans="2:3" x14ac:dyDescent="0.5">
      <c r="B17" s="281" t="s">
        <v>337</v>
      </c>
      <c r="C17" s="31">
        <v>27404</v>
      </c>
    </row>
    <row r="18" spans="2:3" x14ac:dyDescent="0.5">
      <c r="B18" s="281" t="s">
        <v>338</v>
      </c>
      <c r="C18" s="131">
        <v>27723</v>
      </c>
    </row>
    <row r="19" spans="2:3" x14ac:dyDescent="0.5">
      <c r="B19" s="281" t="s">
        <v>339</v>
      </c>
      <c r="C19" s="131">
        <v>27742</v>
      </c>
    </row>
  </sheetData>
  <mergeCells count="5">
    <mergeCell ref="B8:B9"/>
    <mergeCell ref="C8:E8"/>
    <mergeCell ref="F8:H8"/>
    <mergeCell ref="B15:B16"/>
    <mergeCell ref="C15:C16"/>
  </mergeCells>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86624-5661-441F-98FA-D8BE752EBC79}">
  <sheetPr>
    <tabColor theme="7" tint="0.79998168889431442"/>
  </sheetPr>
  <dimension ref="A1:D22"/>
  <sheetViews>
    <sheetView zoomScaleNormal="100" zoomScaleSheetLayoutView="94" workbookViewId="0">
      <pane ySplit="6" topLeftCell="A7" activePane="bottomLeft" state="frozen"/>
      <selection activeCell="I20" sqref="I20"/>
      <selection pane="bottomLeft" activeCell="C23" sqref="C23"/>
    </sheetView>
  </sheetViews>
  <sheetFormatPr defaultRowHeight="14.35" x14ac:dyDescent="0.5"/>
  <cols>
    <col min="1" max="1" width="12" customWidth="1"/>
    <col min="2" max="2" width="29.1171875" customWidth="1"/>
    <col min="3" max="3" width="59" customWidth="1"/>
    <col min="4" max="4" width="14.41015625" customWidth="1"/>
  </cols>
  <sheetData>
    <row r="1" spans="1:4" x14ac:dyDescent="0.5">
      <c r="A1" s="2" t="s">
        <v>545</v>
      </c>
    </row>
    <row r="2" spans="1:4" x14ac:dyDescent="0.5">
      <c r="A2" s="2" t="s">
        <v>546</v>
      </c>
    </row>
    <row r="3" spans="1:4" x14ac:dyDescent="0.5">
      <c r="A3" s="2" t="s">
        <v>547</v>
      </c>
    </row>
    <row r="4" spans="1:4" x14ac:dyDescent="0.5">
      <c r="A4" s="2" t="s">
        <v>8</v>
      </c>
    </row>
    <row r="5" spans="1:4" x14ac:dyDescent="0.5">
      <c r="A5" t="s">
        <v>548</v>
      </c>
    </row>
    <row r="6" spans="1:4" s="13" customFormat="1" x14ac:dyDescent="0.5"/>
    <row r="9" spans="1:4" x14ac:dyDescent="0.5">
      <c r="B9" s="321" t="s">
        <v>275</v>
      </c>
      <c r="C9" s="321"/>
      <c r="D9" s="229" t="s">
        <v>432</v>
      </c>
    </row>
    <row r="10" spans="1:4" x14ac:dyDescent="0.5">
      <c r="B10" s="335" t="s">
        <v>277</v>
      </c>
      <c r="C10" s="336"/>
      <c r="D10" s="59">
        <f>SUM(D11,D14:D19)</f>
        <v>27721943.219733566</v>
      </c>
    </row>
    <row r="11" spans="1:4" x14ac:dyDescent="0.5">
      <c r="B11" s="334" t="s">
        <v>278</v>
      </c>
      <c r="C11" s="16" t="s">
        <v>279</v>
      </c>
      <c r="D11" s="98">
        <f>SUM(D12:D13)</f>
        <v>4715820.9558000304</v>
      </c>
    </row>
    <row r="12" spans="1:4" x14ac:dyDescent="0.5">
      <c r="B12" s="334"/>
      <c r="C12" s="54" t="s">
        <v>280</v>
      </c>
      <c r="D12" s="98">
        <v>0</v>
      </c>
    </row>
    <row r="13" spans="1:4" x14ac:dyDescent="0.5">
      <c r="B13" s="334"/>
      <c r="C13" s="54" t="s">
        <v>281</v>
      </c>
      <c r="D13" s="98">
        <v>4715820.9558000304</v>
      </c>
    </row>
    <row r="14" spans="1:4" x14ac:dyDescent="0.5">
      <c r="B14" s="334"/>
      <c r="C14" s="16" t="s">
        <v>282</v>
      </c>
      <c r="D14" s="98">
        <v>5753860.0226999996</v>
      </c>
    </row>
    <row r="15" spans="1:4" x14ac:dyDescent="0.5">
      <c r="B15" s="334"/>
      <c r="C15" s="16" t="s">
        <v>433</v>
      </c>
      <c r="D15" s="98">
        <v>2832098.3359630033</v>
      </c>
    </row>
    <row r="16" spans="1:4" x14ac:dyDescent="0.5">
      <c r="B16" s="334"/>
      <c r="C16" s="16" t="s">
        <v>283</v>
      </c>
      <c r="D16" s="98">
        <v>617796.44512945227</v>
      </c>
    </row>
    <row r="17" spans="2:4" ht="15" customHeight="1" x14ac:dyDescent="0.5">
      <c r="B17" s="337" t="s">
        <v>284</v>
      </c>
      <c r="C17" s="16" t="s">
        <v>285</v>
      </c>
      <c r="D17" s="98">
        <v>1591419.2132410798</v>
      </c>
    </row>
    <row r="18" spans="2:4" x14ac:dyDescent="0.5">
      <c r="B18" s="338"/>
      <c r="C18" s="16" t="s">
        <v>304</v>
      </c>
      <c r="D18" s="98">
        <v>737243.67089999991</v>
      </c>
    </row>
    <row r="19" spans="2:4" x14ac:dyDescent="0.5">
      <c r="B19" s="339"/>
      <c r="C19" s="16" t="s">
        <v>434</v>
      </c>
      <c r="D19" s="98">
        <v>11473704.575999999</v>
      </c>
    </row>
    <row r="20" spans="2:4" x14ac:dyDescent="0.5">
      <c r="B20" s="95"/>
      <c r="C20" s="96"/>
    </row>
    <row r="21" spans="2:4" x14ac:dyDescent="0.5">
      <c r="B21" s="163" t="s">
        <v>349</v>
      </c>
      <c r="C21" s="96"/>
    </row>
    <row r="22" spans="2:4" x14ac:dyDescent="0.5">
      <c r="B22" s="70" t="s">
        <v>435</v>
      </c>
    </row>
  </sheetData>
  <mergeCells count="4">
    <mergeCell ref="B11:B16"/>
    <mergeCell ref="B9:C9"/>
    <mergeCell ref="B10:C10"/>
    <mergeCell ref="B17:B19"/>
  </mergeCells>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97E0-2373-46A9-9EC5-01853007B510}">
  <sheetPr>
    <tabColor theme="7" tint="0.79998168889431442"/>
  </sheetPr>
  <dimension ref="A1:C12"/>
  <sheetViews>
    <sheetView zoomScaleNormal="100" zoomScaleSheetLayoutView="94" workbookViewId="0">
      <pane ySplit="6" topLeftCell="A7" activePane="bottomLeft" state="frozen"/>
      <selection activeCell="I20" sqref="I20"/>
      <selection pane="bottomLeft" activeCell="B15" sqref="B15"/>
    </sheetView>
  </sheetViews>
  <sheetFormatPr defaultRowHeight="14.35" x14ac:dyDescent="0.5"/>
  <cols>
    <col min="1" max="1" width="12" customWidth="1"/>
    <col min="2" max="2" width="35.1171875" customWidth="1"/>
    <col min="3" max="8" width="12.41015625" customWidth="1"/>
  </cols>
  <sheetData>
    <row r="1" spans="1:3" x14ac:dyDescent="0.5">
      <c r="A1" s="2" t="s">
        <v>549</v>
      </c>
    </row>
    <row r="2" spans="1:3" x14ac:dyDescent="0.5">
      <c r="A2" s="2" t="s">
        <v>550</v>
      </c>
    </row>
    <row r="3" spans="1:3" x14ac:dyDescent="0.5">
      <c r="A3" s="2" t="s">
        <v>551</v>
      </c>
    </row>
    <row r="4" spans="1:3" x14ac:dyDescent="0.5">
      <c r="A4" s="2" t="s">
        <v>8</v>
      </c>
    </row>
    <row r="5" spans="1:3" x14ac:dyDescent="0.5">
      <c r="A5" s="119" t="s">
        <v>580</v>
      </c>
    </row>
    <row r="6" spans="1:3" s="13" customFormat="1" x14ac:dyDescent="0.5"/>
    <row r="8" spans="1:3" ht="30.7" customHeight="1" x14ac:dyDescent="0.5">
      <c r="B8" s="330" t="s">
        <v>552</v>
      </c>
      <c r="C8" s="330"/>
    </row>
    <row r="9" spans="1:3" x14ac:dyDescent="0.5">
      <c r="B9" s="282"/>
      <c r="C9" s="282">
        <v>2022</v>
      </c>
    </row>
    <row r="10" spans="1:3" x14ac:dyDescent="0.5">
      <c r="B10" s="56" t="s">
        <v>286</v>
      </c>
      <c r="C10" s="57">
        <v>7500</v>
      </c>
    </row>
    <row r="11" spans="1:3" s="258" customFormat="1" x14ac:dyDescent="0.5">
      <c r="B11" s="56" t="s">
        <v>553</v>
      </c>
      <c r="C11" s="58">
        <v>475</v>
      </c>
    </row>
    <row r="12" spans="1:3" x14ac:dyDescent="0.5">
      <c r="B12" s="56" t="s">
        <v>554</v>
      </c>
      <c r="C12" s="58">
        <v>775</v>
      </c>
    </row>
  </sheetData>
  <mergeCells count="1">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CC28D-AE65-414D-A232-87E09E63CA18}">
  <sheetPr>
    <tabColor theme="2" tint="-9.9978637043366805E-2"/>
  </sheetPr>
  <dimension ref="A1:E17"/>
  <sheetViews>
    <sheetView workbookViewId="0">
      <pane ySplit="7" topLeftCell="A8" activePane="bottomLeft" state="frozen"/>
      <selection activeCell="G15" sqref="G15"/>
      <selection pane="bottomLeft" activeCell="G20" sqref="G20"/>
    </sheetView>
  </sheetViews>
  <sheetFormatPr defaultColWidth="9.1171875" defaultRowHeight="14.35" x14ac:dyDescent="0.5"/>
  <cols>
    <col min="2" max="2" width="33.1171875" customWidth="1"/>
  </cols>
  <sheetData>
    <row r="1" spans="1:5" x14ac:dyDescent="0.5">
      <c r="A1" s="2" t="s">
        <v>6</v>
      </c>
    </row>
    <row r="2" spans="1:5" x14ac:dyDescent="0.5">
      <c r="A2" s="2" t="s">
        <v>12</v>
      </c>
    </row>
    <row r="3" spans="1:5" x14ac:dyDescent="0.5">
      <c r="A3" s="181" t="s">
        <v>474</v>
      </c>
    </row>
    <row r="4" spans="1:5" x14ac:dyDescent="0.5">
      <c r="A4" s="2" t="s">
        <v>8</v>
      </c>
    </row>
    <row r="5" spans="1:5" x14ac:dyDescent="0.5">
      <c r="A5" t="s">
        <v>13</v>
      </c>
    </row>
    <row r="6" spans="1:5" x14ac:dyDescent="0.5">
      <c r="A6" t="s">
        <v>14</v>
      </c>
    </row>
    <row r="7" spans="1:5" s="13" customFormat="1" x14ac:dyDescent="0.5"/>
    <row r="9" spans="1:5" x14ac:dyDescent="0.5">
      <c r="B9" s="7"/>
      <c r="C9" s="9">
        <v>2022</v>
      </c>
    </row>
    <row r="10" spans="1:5" x14ac:dyDescent="0.5">
      <c r="B10" s="274" t="s">
        <v>15</v>
      </c>
      <c r="C10" s="301">
        <v>299937.33333333331</v>
      </c>
    </row>
    <row r="11" spans="1:5" x14ac:dyDescent="0.5">
      <c r="B11" s="83" t="s">
        <v>16</v>
      </c>
      <c r="C11" s="6">
        <v>118106</v>
      </c>
      <c r="E11" s="69"/>
    </row>
    <row r="12" spans="1:5" x14ac:dyDescent="0.5">
      <c r="B12" s="83" t="s">
        <v>17</v>
      </c>
      <c r="C12" s="6">
        <v>171841</v>
      </c>
      <c r="E12" s="121"/>
    </row>
    <row r="13" spans="1:5" x14ac:dyDescent="0.5">
      <c r="B13" s="83" t="s">
        <v>18</v>
      </c>
      <c r="C13" s="6">
        <v>9991</v>
      </c>
      <c r="E13" s="69"/>
    </row>
    <row r="14" spans="1:5" x14ac:dyDescent="0.5">
      <c r="B14" s="18" t="s">
        <v>19</v>
      </c>
      <c r="C14" s="242">
        <v>18320.666666666664</v>
      </c>
      <c r="E14" s="69"/>
    </row>
    <row r="15" spans="1:5" x14ac:dyDescent="0.5">
      <c r="B15" s="18" t="s">
        <v>20</v>
      </c>
      <c r="C15" s="242">
        <v>1310</v>
      </c>
      <c r="E15" s="69"/>
    </row>
    <row r="17" spans="2:2" x14ac:dyDescent="0.5">
      <c r="B17" s="70" t="s">
        <v>21</v>
      </c>
    </row>
  </sheetData>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58E7-F175-41B4-AD58-8B67F9576FEB}">
  <sheetPr>
    <tabColor theme="7" tint="0.79998168889431442"/>
  </sheetPr>
  <dimension ref="A1:I20"/>
  <sheetViews>
    <sheetView zoomScaleNormal="100" zoomScaleSheetLayoutView="94" workbookViewId="0">
      <pane ySplit="6" topLeftCell="A7" activePane="bottomLeft" state="frozen"/>
      <selection activeCell="I20" sqref="I20"/>
      <selection pane="bottomLeft" activeCell="C14" sqref="C14"/>
    </sheetView>
  </sheetViews>
  <sheetFormatPr defaultRowHeight="14.35" x14ac:dyDescent="0.5"/>
  <cols>
    <col min="1" max="1" width="12" customWidth="1"/>
    <col min="2" max="2" width="28.703125" customWidth="1"/>
    <col min="3" max="9" width="14.41015625" customWidth="1"/>
  </cols>
  <sheetData>
    <row r="1" spans="1:9" x14ac:dyDescent="0.5">
      <c r="A1" s="2" t="s">
        <v>289</v>
      </c>
    </row>
    <row r="2" spans="1:9" x14ac:dyDescent="0.5">
      <c r="A2" s="2" t="s">
        <v>360</v>
      </c>
    </row>
    <row r="3" spans="1:9" x14ac:dyDescent="0.5">
      <c r="A3" s="2" t="s">
        <v>556</v>
      </c>
    </row>
    <row r="4" spans="1:9" x14ac:dyDescent="0.5">
      <c r="A4" s="2" t="s">
        <v>8</v>
      </c>
    </row>
    <row r="5" spans="1:9" x14ac:dyDescent="0.5">
      <c r="A5" t="s">
        <v>287</v>
      </c>
    </row>
    <row r="6" spans="1:9" s="13" customFormat="1" x14ac:dyDescent="0.5"/>
    <row r="8" spans="1:9" x14ac:dyDescent="0.5">
      <c r="B8" s="85" t="s">
        <v>288</v>
      </c>
      <c r="C8" s="85">
        <v>2015</v>
      </c>
      <c r="D8" s="85">
        <v>2016</v>
      </c>
      <c r="E8" s="85">
        <v>2017</v>
      </c>
      <c r="F8" s="85">
        <v>2018</v>
      </c>
      <c r="G8" s="85">
        <v>2019</v>
      </c>
      <c r="H8" s="55">
        <v>2020</v>
      </c>
      <c r="I8" s="55">
        <v>2021</v>
      </c>
    </row>
    <row r="9" spans="1:9" x14ac:dyDescent="0.5">
      <c r="B9" s="56" t="s">
        <v>431</v>
      </c>
      <c r="C9" s="84">
        <v>389579773</v>
      </c>
      <c r="D9" s="84">
        <v>256767278</v>
      </c>
      <c r="E9" s="84">
        <v>178738266</v>
      </c>
      <c r="F9" s="84">
        <v>199722629</v>
      </c>
      <c r="G9" s="84">
        <v>191357604</v>
      </c>
      <c r="H9" s="230">
        <v>219041539</v>
      </c>
      <c r="I9" s="133">
        <v>207960032</v>
      </c>
    </row>
    <row r="16" spans="1:9" x14ac:dyDescent="0.5">
      <c r="E16" s="86"/>
    </row>
    <row r="17" spans="5:5" x14ac:dyDescent="0.5">
      <c r="E17" s="86"/>
    </row>
    <row r="18" spans="5:5" x14ac:dyDescent="0.5">
      <c r="E18" s="86"/>
    </row>
    <row r="19" spans="5:5" x14ac:dyDescent="0.5">
      <c r="E19" s="86"/>
    </row>
    <row r="20" spans="5:5" x14ac:dyDescent="0.5">
      <c r="E20" s="86"/>
    </row>
  </sheetData>
  <pageMargins left="0.7" right="0.7" top="0.75" bottom="0.75" header="0.3" footer="0.3"/>
  <pageSetup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CEC3-FFC2-4D5E-85EC-334F3812CFC4}">
  <sheetPr>
    <tabColor theme="7" tint="0.79998168889431442"/>
  </sheetPr>
  <dimension ref="A1:H19"/>
  <sheetViews>
    <sheetView zoomScaleNormal="100" zoomScaleSheetLayoutView="94" workbookViewId="0">
      <pane ySplit="6" topLeftCell="A7" activePane="bottomLeft" state="frozen"/>
      <selection activeCell="I20" sqref="I20"/>
      <selection pane="bottomLeft" activeCell="B18" sqref="B18"/>
    </sheetView>
  </sheetViews>
  <sheetFormatPr defaultColWidth="9" defaultRowHeight="14.35" x14ac:dyDescent="0.5"/>
  <cols>
    <col min="1" max="1" width="12" style="165" customWidth="1"/>
    <col min="2" max="2" width="28.703125" style="165" customWidth="1"/>
    <col min="3" max="8" width="14.41015625" style="165" customWidth="1"/>
    <col min="9" max="16384" width="9" style="165"/>
  </cols>
  <sheetData>
    <row r="1" spans="1:8" x14ac:dyDescent="0.5">
      <c r="A1" s="2" t="s">
        <v>297</v>
      </c>
    </row>
    <row r="2" spans="1:8" x14ac:dyDescent="0.5">
      <c r="A2" s="2" t="s">
        <v>363</v>
      </c>
    </row>
    <row r="3" spans="1:8" x14ac:dyDescent="0.5">
      <c r="A3" s="2" t="s">
        <v>555</v>
      </c>
    </row>
    <row r="4" spans="1:8" x14ac:dyDescent="0.5">
      <c r="A4" s="2" t="s">
        <v>8</v>
      </c>
    </row>
    <row r="5" spans="1:8" x14ac:dyDescent="0.5">
      <c r="A5" s="165" t="s">
        <v>287</v>
      </c>
    </row>
    <row r="6" spans="1:8" s="13" customFormat="1" x14ac:dyDescent="0.5"/>
    <row r="8" spans="1:8" x14ac:dyDescent="0.5">
      <c r="B8" s="55" t="s">
        <v>288</v>
      </c>
      <c r="C8" s="55">
        <v>2016</v>
      </c>
      <c r="D8" s="55">
        <v>2017</v>
      </c>
      <c r="E8" s="55">
        <v>2018</v>
      </c>
      <c r="F8" s="55">
        <v>2019</v>
      </c>
      <c r="G8" s="55">
        <v>2020</v>
      </c>
      <c r="H8" s="55">
        <v>2021</v>
      </c>
    </row>
    <row r="9" spans="1:8" ht="28.7" x14ac:dyDescent="0.5">
      <c r="B9" s="166" t="s">
        <v>367</v>
      </c>
      <c r="C9" s="10">
        <v>63663517</v>
      </c>
      <c r="D9" s="10">
        <v>37209713</v>
      </c>
      <c r="E9" s="10">
        <v>38466899</v>
      </c>
      <c r="F9" s="10">
        <v>38612436</v>
      </c>
      <c r="G9" s="10">
        <v>36551240</v>
      </c>
      <c r="H9" s="10">
        <v>41365609.219999999</v>
      </c>
    </row>
    <row r="13" spans="1:8" x14ac:dyDescent="0.5">
      <c r="H13" s="35"/>
    </row>
    <row r="15" spans="1:8" x14ac:dyDescent="0.5">
      <c r="D15" s="86"/>
    </row>
    <row r="16" spans="1:8" x14ac:dyDescent="0.5">
      <c r="D16" s="86"/>
    </row>
    <row r="17" spans="4:4" x14ac:dyDescent="0.5">
      <c r="D17" s="86"/>
    </row>
    <row r="18" spans="4:4" x14ac:dyDescent="0.5">
      <c r="D18" s="86"/>
    </row>
    <row r="19" spans="4:4" x14ac:dyDescent="0.5">
      <c r="D19" s="86"/>
    </row>
  </sheetData>
  <pageMargins left="0.7" right="0.7" top="0.75" bottom="0.75" header="0.3" footer="0.3"/>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7F72-1F6E-449D-BB4F-B53BF5CF38F3}">
  <sheetPr>
    <tabColor theme="7" tint="0.79998168889431442"/>
  </sheetPr>
  <dimension ref="A1:I18"/>
  <sheetViews>
    <sheetView zoomScaleNormal="100" zoomScaleSheetLayoutView="94" workbookViewId="0">
      <pane ySplit="6" topLeftCell="A7" activePane="bottomLeft" state="frozen"/>
      <selection activeCell="A2" sqref="A2"/>
      <selection pane="bottomLeft" activeCell="B25" sqref="B25"/>
    </sheetView>
  </sheetViews>
  <sheetFormatPr defaultRowHeight="14.35" x14ac:dyDescent="0.5"/>
  <cols>
    <col min="1" max="1" width="12" customWidth="1"/>
    <col min="2" max="2" width="38" customWidth="1"/>
    <col min="3" max="7" width="8.5859375" customWidth="1"/>
  </cols>
  <sheetData>
    <row r="1" spans="1:9" x14ac:dyDescent="0.5">
      <c r="A1" s="2" t="s">
        <v>300</v>
      </c>
    </row>
    <row r="2" spans="1:9" x14ac:dyDescent="0.5">
      <c r="A2" s="2" t="s">
        <v>590</v>
      </c>
    </row>
    <row r="3" spans="1:9" x14ac:dyDescent="0.5">
      <c r="A3" s="2" t="s">
        <v>556</v>
      </c>
    </row>
    <row r="4" spans="1:9" x14ac:dyDescent="0.5">
      <c r="A4" s="2" t="s">
        <v>8</v>
      </c>
    </row>
    <row r="5" spans="1:9" x14ac:dyDescent="0.5">
      <c r="A5" t="s">
        <v>290</v>
      </c>
    </row>
    <row r="6" spans="1:9" s="13" customFormat="1" x14ac:dyDescent="0.5"/>
    <row r="9" spans="1:9" x14ac:dyDescent="0.5">
      <c r="B9" s="3" t="s">
        <v>296</v>
      </c>
      <c r="C9" s="9">
        <v>2015</v>
      </c>
      <c r="D9" s="9">
        <v>2016</v>
      </c>
      <c r="E9" s="9">
        <v>2017</v>
      </c>
      <c r="F9" s="9">
        <v>2018</v>
      </c>
      <c r="G9" s="9">
        <v>2019</v>
      </c>
      <c r="H9" s="171">
        <v>2020</v>
      </c>
      <c r="I9" s="231">
        <v>2021</v>
      </c>
    </row>
    <row r="10" spans="1:9" s="2" customFormat="1" x14ac:dyDescent="0.5">
      <c r="B10" s="18" t="s">
        <v>47</v>
      </c>
      <c r="C10" s="4">
        <f t="shared" ref="C10:I10" si="0">SUM(C11:C16)</f>
        <v>15700</v>
      </c>
      <c r="D10" s="4">
        <f t="shared" si="0"/>
        <v>15032</v>
      </c>
      <c r="E10" s="4">
        <f t="shared" si="0"/>
        <v>27492</v>
      </c>
      <c r="F10" s="4">
        <f t="shared" si="0"/>
        <v>31134</v>
      </c>
      <c r="G10" s="4">
        <f t="shared" si="0"/>
        <v>32339</v>
      </c>
      <c r="H10" s="4">
        <f t="shared" si="0"/>
        <v>33232</v>
      </c>
      <c r="I10" s="4">
        <f t="shared" si="0"/>
        <v>33920</v>
      </c>
    </row>
    <row r="11" spans="1:9" x14ac:dyDescent="0.5">
      <c r="B11" s="16" t="s">
        <v>291</v>
      </c>
      <c r="C11" s="6">
        <v>3764</v>
      </c>
      <c r="D11" s="6">
        <v>4321</v>
      </c>
      <c r="E11" s="6">
        <v>6216</v>
      </c>
      <c r="F11" s="6">
        <v>6363</v>
      </c>
      <c r="G11" s="6">
        <v>7261</v>
      </c>
      <c r="H11" s="6">
        <v>6992</v>
      </c>
      <c r="I11" s="6">
        <v>7870</v>
      </c>
    </row>
    <row r="12" spans="1:9" x14ac:dyDescent="0.5">
      <c r="B12" s="16" t="s">
        <v>292</v>
      </c>
      <c r="C12" s="6">
        <v>3871</v>
      </c>
      <c r="D12" s="6">
        <v>4236</v>
      </c>
      <c r="E12" s="6">
        <v>7809</v>
      </c>
      <c r="F12" s="6">
        <v>9317</v>
      </c>
      <c r="G12" s="6">
        <v>8639</v>
      </c>
      <c r="H12" s="6">
        <v>9380</v>
      </c>
      <c r="I12" s="6">
        <v>8834</v>
      </c>
    </row>
    <row r="13" spans="1:9" x14ac:dyDescent="0.5">
      <c r="B13" s="16" t="s">
        <v>293</v>
      </c>
      <c r="C13" s="6">
        <v>2053</v>
      </c>
      <c r="D13" s="6">
        <v>1722</v>
      </c>
      <c r="E13" s="6">
        <v>4094</v>
      </c>
      <c r="F13" s="6">
        <v>4247</v>
      </c>
      <c r="G13" s="6">
        <v>4744</v>
      </c>
      <c r="H13" s="6">
        <v>4308</v>
      </c>
      <c r="I13" s="6">
        <v>4494</v>
      </c>
    </row>
    <row r="14" spans="1:9" x14ac:dyDescent="0.5">
      <c r="B14" s="16" t="s">
        <v>294</v>
      </c>
      <c r="C14" s="6">
        <v>3995</v>
      </c>
      <c r="D14" s="6">
        <v>2491</v>
      </c>
      <c r="E14" s="6">
        <v>4960</v>
      </c>
      <c r="F14" s="6">
        <v>6296</v>
      </c>
      <c r="G14" s="6">
        <v>6657</v>
      </c>
      <c r="H14" s="6">
        <v>8099</v>
      </c>
      <c r="I14" s="6">
        <v>8107</v>
      </c>
    </row>
    <row r="15" spans="1:9" x14ac:dyDescent="0.5">
      <c r="B15" s="16" t="s">
        <v>295</v>
      </c>
      <c r="C15" s="6">
        <v>2017</v>
      </c>
      <c r="D15" s="6">
        <v>2262</v>
      </c>
      <c r="E15" s="6">
        <v>4413</v>
      </c>
      <c r="F15" s="6">
        <v>4911</v>
      </c>
      <c r="G15" s="6">
        <v>5038</v>
      </c>
      <c r="H15" s="6">
        <v>4441</v>
      </c>
      <c r="I15" s="6">
        <v>4262</v>
      </c>
    </row>
    <row r="16" spans="1:9" s="165" customFormat="1" x14ac:dyDescent="0.5">
      <c r="B16" s="16" t="s">
        <v>366</v>
      </c>
      <c r="C16" s="6">
        <v>0</v>
      </c>
      <c r="D16" s="6">
        <v>0</v>
      </c>
      <c r="E16" s="6">
        <v>0</v>
      </c>
      <c r="F16" s="6">
        <v>0</v>
      </c>
      <c r="G16" s="6">
        <v>0</v>
      </c>
      <c r="H16" s="6">
        <v>12</v>
      </c>
      <c r="I16" s="6">
        <v>353</v>
      </c>
    </row>
    <row r="18" spans="4:9" x14ac:dyDescent="0.5">
      <c r="D18" s="69"/>
      <c r="E18" s="69"/>
      <c r="F18" s="69"/>
      <c r="G18" s="69"/>
      <c r="H18" s="69"/>
      <c r="I18" s="69"/>
    </row>
  </sheetData>
  <pageMargins left="0.7" right="0.7" top="0.75" bottom="0.75" header="0.3" footer="0.3"/>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1F1C4-6C27-4D0E-A016-58E93CBC9BFB}">
  <sheetPr>
    <tabColor theme="7" tint="0.79998168889431442"/>
  </sheetPr>
  <dimension ref="A1:H20"/>
  <sheetViews>
    <sheetView zoomScaleNormal="100" zoomScaleSheetLayoutView="94" workbookViewId="0">
      <pane ySplit="6" topLeftCell="A7" activePane="bottomLeft" state="frozen"/>
      <selection activeCell="A2" sqref="A2"/>
      <selection pane="bottomLeft" activeCell="B23" sqref="B23"/>
    </sheetView>
  </sheetViews>
  <sheetFormatPr defaultRowHeight="14.35" x14ac:dyDescent="0.5"/>
  <cols>
    <col min="1" max="1" width="12" customWidth="1"/>
    <col min="2" max="2" width="38" customWidth="1"/>
    <col min="3" max="6" width="9.703125" customWidth="1"/>
    <col min="7" max="8" width="10.41015625" customWidth="1"/>
  </cols>
  <sheetData>
    <row r="1" spans="1:8" x14ac:dyDescent="0.5">
      <c r="A1" s="2" t="s">
        <v>361</v>
      </c>
    </row>
    <row r="2" spans="1:8" x14ac:dyDescent="0.5">
      <c r="A2" s="2" t="s">
        <v>591</v>
      </c>
    </row>
    <row r="3" spans="1:8" x14ac:dyDescent="0.5">
      <c r="A3" s="2" t="s">
        <v>538</v>
      </c>
    </row>
    <row r="4" spans="1:8" x14ac:dyDescent="0.5">
      <c r="A4" s="2" t="s">
        <v>8</v>
      </c>
    </row>
    <row r="5" spans="1:8" x14ac:dyDescent="0.5">
      <c r="A5" t="s">
        <v>13</v>
      </c>
    </row>
    <row r="6" spans="1:8" s="13" customFormat="1" x14ac:dyDescent="0.5"/>
    <row r="9" spans="1:8" x14ac:dyDescent="0.5">
      <c r="B9" s="3" t="s">
        <v>298</v>
      </c>
      <c r="C9" s="9">
        <v>2016</v>
      </c>
      <c r="D9" s="9">
        <v>2017</v>
      </c>
      <c r="E9" s="9">
        <v>2018</v>
      </c>
      <c r="F9" s="9">
        <v>2019</v>
      </c>
      <c r="G9" s="9">
        <v>2020</v>
      </c>
      <c r="H9" s="235">
        <v>2021</v>
      </c>
    </row>
    <row r="10" spans="1:8" x14ac:dyDescent="0.5">
      <c r="B10" s="18" t="s">
        <v>257</v>
      </c>
      <c r="C10" s="4">
        <v>4668</v>
      </c>
      <c r="D10" s="4">
        <v>7918</v>
      </c>
      <c r="E10" s="4">
        <v>9266</v>
      </c>
      <c r="F10" s="4">
        <v>9490</v>
      </c>
      <c r="G10" s="4">
        <v>8707</v>
      </c>
      <c r="H10" s="4">
        <v>9178</v>
      </c>
    </row>
    <row r="11" spans="1:8" x14ac:dyDescent="0.5">
      <c r="B11" s="18" t="s">
        <v>258</v>
      </c>
      <c r="C11" s="4">
        <v>1710</v>
      </c>
      <c r="D11" s="4">
        <v>2987</v>
      </c>
      <c r="E11" s="4">
        <v>3780</v>
      </c>
      <c r="F11" s="4">
        <v>3950</v>
      </c>
      <c r="G11" s="4">
        <v>4389</v>
      </c>
      <c r="H11" s="4">
        <v>4664</v>
      </c>
    </row>
    <row r="12" spans="1:8" x14ac:dyDescent="0.5">
      <c r="B12" s="18" t="s">
        <v>259</v>
      </c>
      <c r="C12" s="4">
        <v>449</v>
      </c>
      <c r="D12" s="4">
        <v>940</v>
      </c>
      <c r="E12" s="4">
        <v>1115</v>
      </c>
      <c r="F12" s="4">
        <v>1189</v>
      </c>
      <c r="G12" s="4">
        <v>1159</v>
      </c>
      <c r="H12" s="4">
        <v>1221</v>
      </c>
    </row>
    <row r="13" spans="1:8" x14ac:dyDescent="0.5">
      <c r="B13" s="16" t="s">
        <v>189</v>
      </c>
      <c r="C13" s="6">
        <v>99</v>
      </c>
      <c r="D13" s="6">
        <v>217</v>
      </c>
      <c r="E13" s="6">
        <v>449</v>
      </c>
      <c r="F13" s="6">
        <v>448</v>
      </c>
      <c r="G13" s="6">
        <v>364</v>
      </c>
      <c r="H13" s="6">
        <v>437</v>
      </c>
    </row>
    <row r="14" spans="1:8" x14ac:dyDescent="0.5">
      <c r="B14" s="54" t="s">
        <v>260</v>
      </c>
      <c r="C14" s="8">
        <v>0</v>
      </c>
      <c r="D14" s="8">
        <v>3</v>
      </c>
      <c r="E14" s="8">
        <v>9</v>
      </c>
      <c r="F14" s="8">
        <v>10</v>
      </c>
      <c r="G14" s="8">
        <v>13</v>
      </c>
      <c r="H14" s="8">
        <v>12</v>
      </c>
    </row>
    <row r="15" spans="1:8" x14ac:dyDescent="0.5">
      <c r="B15" s="16" t="s">
        <v>261</v>
      </c>
      <c r="C15" s="6">
        <v>189</v>
      </c>
      <c r="D15" s="6">
        <v>286</v>
      </c>
      <c r="E15" s="6">
        <v>303</v>
      </c>
      <c r="F15" s="6">
        <v>305</v>
      </c>
      <c r="G15" s="6">
        <v>222</v>
      </c>
      <c r="H15" s="6">
        <v>281</v>
      </c>
    </row>
    <row r="16" spans="1:8" x14ac:dyDescent="0.5">
      <c r="B16" s="54" t="s">
        <v>299</v>
      </c>
      <c r="C16" s="6">
        <v>66</v>
      </c>
      <c r="D16" s="6">
        <v>85</v>
      </c>
      <c r="E16" s="6">
        <v>102</v>
      </c>
      <c r="F16" s="6">
        <v>102</v>
      </c>
      <c r="G16" s="6">
        <v>73</v>
      </c>
      <c r="H16" s="6">
        <v>87</v>
      </c>
    </row>
    <row r="17" spans="2:8" x14ac:dyDescent="0.5">
      <c r="B17" s="16" t="s">
        <v>266</v>
      </c>
      <c r="C17" s="6">
        <v>283</v>
      </c>
      <c r="D17" s="6">
        <v>426</v>
      </c>
      <c r="E17" s="6">
        <v>469</v>
      </c>
      <c r="F17" s="6">
        <v>460</v>
      </c>
      <c r="G17" s="6">
        <v>434</v>
      </c>
      <c r="H17" s="6">
        <v>516</v>
      </c>
    </row>
    <row r="18" spans="2:8" x14ac:dyDescent="0.5">
      <c r="B18" s="54" t="s">
        <v>265</v>
      </c>
      <c r="C18" s="6">
        <v>50</v>
      </c>
      <c r="D18" s="6">
        <v>126</v>
      </c>
      <c r="E18" s="6">
        <v>196</v>
      </c>
      <c r="F18" s="6">
        <v>224</v>
      </c>
      <c r="G18" s="6">
        <v>60</v>
      </c>
      <c r="H18" s="6">
        <v>135</v>
      </c>
    </row>
    <row r="19" spans="2:8" x14ac:dyDescent="0.5">
      <c r="B19" s="16" t="s">
        <v>264</v>
      </c>
      <c r="C19" s="6">
        <v>359</v>
      </c>
      <c r="D19" s="6">
        <v>629</v>
      </c>
      <c r="E19" s="6">
        <v>660</v>
      </c>
      <c r="F19" s="6">
        <v>569</v>
      </c>
      <c r="G19" s="6">
        <v>556</v>
      </c>
      <c r="H19" s="6">
        <v>619</v>
      </c>
    </row>
    <row r="20" spans="2:8" x14ac:dyDescent="0.5">
      <c r="B20" s="54" t="s">
        <v>263</v>
      </c>
      <c r="C20" s="6">
        <v>73</v>
      </c>
      <c r="D20" s="6">
        <v>272</v>
      </c>
      <c r="E20" s="6">
        <v>332</v>
      </c>
      <c r="F20" s="6">
        <v>306</v>
      </c>
      <c r="G20" s="6">
        <v>94</v>
      </c>
      <c r="H20" s="6">
        <v>192</v>
      </c>
    </row>
  </sheetData>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43CF-6458-4911-8C96-D6A1C61383CF}">
  <sheetPr>
    <tabColor theme="7" tint="0.79998168889431442"/>
  </sheetPr>
  <dimension ref="A1:M17"/>
  <sheetViews>
    <sheetView zoomScaleNormal="100" zoomScaleSheetLayoutView="94" workbookViewId="0">
      <pane ySplit="6" topLeftCell="A7" activePane="bottomLeft" state="frozen"/>
      <selection activeCell="A2" sqref="A2"/>
      <selection pane="bottomLeft" activeCell="E22" sqref="E22"/>
    </sheetView>
  </sheetViews>
  <sheetFormatPr defaultRowHeight="14.35" x14ac:dyDescent="0.5"/>
  <cols>
    <col min="1" max="1" width="12" customWidth="1"/>
    <col min="2" max="2" width="21" customWidth="1"/>
    <col min="3" max="13" width="16.5859375" customWidth="1"/>
  </cols>
  <sheetData>
    <row r="1" spans="1:13" x14ac:dyDescent="0.5">
      <c r="A1" s="2" t="s">
        <v>362</v>
      </c>
    </row>
    <row r="2" spans="1:13" x14ac:dyDescent="0.5">
      <c r="A2" s="2" t="s">
        <v>592</v>
      </c>
    </row>
    <row r="3" spans="1:13" x14ac:dyDescent="0.5">
      <c r="A3" s="2" t="s">
        <v>557</v>
      </c>
    </row>
    <row r="4" spans="1:13" x14ac:dyDescent="0.5">
      <c r="A4" s="2" t="s">
        <v>8</v>
      </c>
    </row>
    <row r="5" spans="1:13" x14ac:dyDescent="0.5">
      <c r="A5" t="s">
        <v>13</v>
      </c>
    </row>
    <row r="6" spans="1:13" s="13" customFormat="1" x14ac:dyDescent="0.5"/>
    <row r="9" spans="1:13" x14ac:dyDescent="0.5">
      <c r="B9" s="274" t="s">
        <v>301</v>
      </c>
      <c r="C9" s="9">
        <v>2012</v>
      </c>
      <c r="D9" s="9">
        <v>2013</v>
      </c>
      <c r="E9" s="9">
        <v>2014</v>
      </c>
      <c r="F9" s="9">
        <v>2015</v>
      </c>
      <c r="G9" s="9">
        <v>2016</v>
      </c>
      <c r="H9" s="9">
        <v>2017</v>
      </c>
      <c r="I9" s="9">
        <v>2018</v>
      </c>
      <c r="J9" s="9">
        <v>2019</v>
      </c>
      <c r="K9" s="9">
        <v>2020</v>
      </c>
      <c r="L9" s="9">
        <v>2021</v>
      </c>
      <c r="M9" s="235">
        <v>2022</v>
      </c>
    </row>
    <row r="10" spans="1:13" x14ac:dyDescent="0.5">
      <c r="B10" s="18" t="s">
        <v>47</v>
      </c>
      <c r="C10" s="11">
        <f t="shared" ref="C10:J10" si="0">SUM(C11:C12)</f>
        <v>32597456.680000015</v>
      </c>
      <c r="D10" s="11">
        <f t="shared" si="0"/>
        <v>44752990.359999977</v>
      </c>
      <c r="E10" s="11">
        <f t="shared" si="0"/>
        <v>50617350.110000007</v>
      </c>
      <c r="F10" s="11">
        <f t="shared" si="0"/>
        <v>57507499.020000249</v>
      </c>
      <c r="G10" s="11">
        <f t="shared" si="0"/>
        <v>92747406.680000201</v>
      </c>
      <c r="H10" s="11">
        <f t="shared" si="0"/>
        <v>111058107.66000038</v>
      </c>
      <c r="I10" s="11">
        <f t="shared" si="0"/>
        <v>127295859.36000045</v>
      </c>
      <c r="J10" s="11">
        <f t="shared" si="0"/>
        <v>139060862.40000051</v>
      </c>
      <c r="K10" s="11">
        <v>139355641.58000055</v>
      </c>
      <c r="L10" s="11">
        <v>129901341.89000012</v>
      </c>
      <c r="M10" s="11">
        <v>179926432.51000017</v>
      </c>
    </row>
    <row r="11" spans="1:13" x14ac:dyDescent="0.5">
      <c r="B11" s="15" t="s">
        <v>302</v>
      </c>
      <c r="C11" s="10">
        <v>32597456.680000015</v>
      </c>
      <c r="D11" s="10">
        <v>44752990.359999977</v>
      </c>
      <c r="E11" s="10">
        <v>50617350.110000007</v>
      </c>
      <c r="F11" s="10">
        <v>57492055.150000252</v>
      </c>
      <c r="G11" s="10">
        <v>62377403.640000246</v>
      </c>
      <c r="H11" s="10">
        <v>64975893.480000317</v>
      </c>
      <c r="I11" s="10">
        <v>72464359.820000321</v>
      </c>
      <c r="J11" s="10">
        <v>79380190.900000274</v>
      </c>
      <c r="K11" s="10">
        <v>96239444.140000463</v>
      </c>
      <c r="L11" s="10">
        <v>67566439.850000098</v>
      </c>
      <c r="M11" s="10">
        <v>91899099.740000099</v>
      </c>
    </row>
    <row r="12" spans="1:13" x14ac:dyDescent="0.5">
      <c r="B12" s="15" t="s">
        <v>52</v>
      </c>
      <c r="C12" s="10">
        <v>0</v>
      </c>
      <c r="D12" s="10">
        <v>0</v>
      </c>
      <c r="E12" s="10">
        <v>0</v>
      </c>
      <c r="F12" s="10">
        <v>15443.869999999999</v>
      </c>
      <c r="G12" s="10">
        <v>30370003.039999954</v>
      </c>
      <c r="H12" s="10">
        <v>46082214.180000067</v>
      </c>
      <c r="I12" s="10">
        <v>54831499.540000126</v>
      </c>
      <c r="J12" s="10">
        <v>59680671.500000231</v>
      </c>
      <c r="K12" s="10">
        <v>43116197.440000087</v>
      </c>
      <c r="L12" s="10">
        <v>62334902.040000021</v>
      </c>
      <c r="M12" s="10">
        <v>88027332.77000007</v>
      </c>
    </row>
    <row r="14" spans="1:13" x14ac:dyDescent="0.5">
      <c r="B14" s="137"/>
    </row>
    <row r="15" spans="1:13" x14ac:dyDescent="0.5">
      <c r="C15" s="93"/>
      <c r="D15" s="93"/>
      <c r="E15" s="93"/>
      <c r="F15" s="93"/>
      <c r="G15" s="93"/>
      <c r="H15" s="93"/>
      <c r="I15" s="93"/>
      <c r="J15" s="93"/>
      <c r="K15" s="93"/>
      <c r="L15" s="93"/>
    </row>
    <row r="16" spans="1:13" x14ac:dyDescent="0.5">
      <c r="C16" s="93"/>
      <c r="D16" s="93"/>
      <c r="E16" s="93"/>
      <c r="F16" s="93"/>
      <c r="G16" s="93"/>
      <c r="H16" s="93"/>
      <c r="I16" s="93"/>
      <c r="J16" s="93"/>
      <c r="K16" s="93"/>
      <c r="L16" s="93"/>
    </row>
    <row r="17" spans="3:12" x14ac:dyDescent="0.5">
      <c r="C17" s="93"/>
      <c r="D17" s="93"/>
      <c r="E17" s="93"/>
      <c r="F17" s="93"/>
      <c r="G17" s="93"/>
      <c r="H17" s="93"/>
      <c r="I17" s="93"/>
      <c r="J17" s="93"/>
      <c r="K17" s="93"/>
      <c r="L17" s="93"/>
    </row>
  </sheetData>
  <pageMargins left="0.7" right="0.7" top="0.75" bottom="0.75" header="0.3" footer="0.3"/>
  <pageSetup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204D-0890-4CED-B02B-C257A3A972F2}">
  <sheetPr>
    <tabColor theme="9" tint="0.79998168889431442"/>
  </sheetPr>
  <dimension ref="A1:I21"/>
  <sheetViews>
    <sheetView zoomScaleNormal="100" zoomScaleSheetLayoutView="94" workbookViewId="0">
      <pane ySplit="6" topLeftCell="A7" activePane="bottomLeft" state="frozen"/>
      <selection activeCell="I20" sqref="I20"/>
      <selection pane="bottomLeft" activeCell="F8" sqref="F8"/>
    </sheetView>
  </sheetViews>
  <sheetFormatPr defaultColWidth="9" defaultRowHeight="14.35" x14ac:dyDescent="0.5"/>
  <cols>
    <col min="1" max="1" width="12" style="165" customWidth="1"/>
    <col min="2" max="2" width="14.703125" style="165" customWidth="1"/>
    <col min="3" max="3" width="36" style="165" customWidth="1"/>
    <col min="4" max="9" width="14.703125" style="165" customWidth="1"/>
    <col min="10" max="16384" width="9" style="165"/>
  </cols>
  <sheetData>
    <row r="1" spans="1:8" ht="13.7" customHeight="1" x14ac:dyDescent="0.5">
      <c r="A1" s="2" t="s">
        <v>558</v>
      </c>
    </row>
    <row r="2" spans="1:8" x14ac:dyDescent="0.5">
      <c r="A2" s="2" t="s">
        <v>560</v>
      </c>
    </row>
    <row r="3" spans="1:8" x14ac:dyDescent="0.5">
      <c r="A3" s="2" t="s">
        <v>559</v>
      </c>
    </row>
    <row r="4" spans="1:8" x14ac:dyDescent="0.5">
      <c r="A4" s="2" t="s">
        <v>8</v>
      </c>
    </row>
    <row r="5" spans="1:8" x14ac:dyDescent="0.5">
      <c r="A5" s="165" t="s">
        <v>13</v>
      </c>
    </row>
    <row r="6" spans="1:8" s="13" customFormat="1" x14ac:dyDescent="0.5"/>
    <row r="9" spans="1:8" ht="28.7" x14ac:dyDescent="0.5">
      <c r="B9" s="174" t="s">
        <v>240</v>
      </c>
      <c r="C9" s="201" t="s">
        <v>413</v>
      </c>
      <c r="D9" s="202"/>
      <c r="E9" s="202"/>
      <c r="F9" s="203"/>
      <c r="G9" s="203"/>
      <c r="H9" s="203"/>
    </row>
    <row r="10" spans="1:8" x14ac:dyDescent="0.5">
      <c r="B10" s="204">
        <v>2016</v>
      </c>
      <c r="C10" s="192">
        <v>17600</v>
      </c>
      <c r="D10" s="202"/>
      <c r="E10" s="202"/>
      <c r="F10" s="205"/>
      <c r="G10" s="205"/>
      <c r="H10" s="205"/>
    </row>
    <row r="11" spans="1:8" x14ac:dyDescent="0.5">
      <c r="B11" s="204">
        <v>2017</v>
      </c>
      <c r="C11" s="192">
        <v>26600</v>
      </c>
      <c r="D11" s="202"/>
      <c r="E11" s="202"/>
      <c r="F11" s="202"/>
      <c r="G11" s="202"/>
      <c r="H11" s="202"/>
    </row>
    <row r="12" spans="1:8" x14ac:dyDescent="0.5">
      <c r="B12" s="204">
        <v>2018</v>
      </c>
      <c r="C12" s="192">
        <v>33500</v>
      </c>
      <c r="D12" s="202"/>
      <c r="E12" s="202"/>
      <c r="F12" s="202"/>
      <c r="G12" s="202"/>
      <c r="H12" s="202"/>
    </row>
    <row r="13" spans="1:8" x14ac:dyDescent="0.5">
      <c r="B13" s="204">
        <v>2019</v>
      </c>
      <c r="C13" s="192">
        <v>35400</v>
      </c>
      <c r="D13" s="202"/>
      <c r="E13" s="202"/>
      <c r="F13" s="202"/>
      <c r="G13" s="202"/>
      <c r="H13" s="202"/>
    </row>
    <row r="14" spans="1:8" x14ac:dyDescent="0.5">
      <c r="B14" s="204">
        <v>2020</v>
      </c>
      <c r="C14" s="192">
        <v>34045</v>
      </c>
      <c r="D14" s="202"/>
      <c r="E14" s="202"/>
      <c r="F14" s="202"/>
      <c r="G14" s="202"/>
      <c r="H14" s="202"/>
    </row>
    <row r="15" spans="1:8" x14ac:dyDescent="0.5">
      <c r="B15" s="204">
        <v>2021</v>
      </c>
      <c r="C15" s="192">
        <v>36949</v>
      </c>
      <c r="D15" s="202"/>
      <c r="E15" s="202"/>
      <c r="F15" s="202"/>
      <c r="G15" s="202"/>
      <c r="H15" s="202"/>
    </row>
    <row r="16" spans="1:8" x14ac:dyDescent="0.5">
      <c r="B16" s="206"/>
      <c r="C16" s="202"/>
      <c r="D16" s="202"/>
      <c r="E16" s="202"/>
      <c r="F16" s="202"/>
      <c r="G16" s="202"/>
      <c r="H16" s="202"/>
    </row>
    <row r="17" spans="2:9" x14ac:dyDescent="0.5">
      <c r="B17" s="174" t="s">
        <v>394</v>
      </c>
      <c r="C17" s="174" t="s">
        <v>395</v>
      </c>
      <c r="D17" s="174">
        <v>2016</v>
      </c>
      <c r="E17" s="174">
        <v>2017</v>
      </c>
      <c r="F17" s="174">
        <v>2018</v>
      </c>
      <c r="G17" s="174">
        <v>2019</v>
      </c>
      <c r="H17" s="174">
        <v>2020</v>
      </c>
      <c r="I17" s="174">
        <v>2021</v>
      </c>
    </row>
    <row r="18" spans="2:9" ht="28.7" x14ac:dyDescent="0.5">
      <c r="B18" s="207" t="s">
        <v>396</v>
      </c>
      <c r="C18" s="208" t="s">
        <v>397</v>
      </c>
      <c r="D18" s="209">
        <v>9222</v>
      </c>
      <c r="E18" s="209">
        <v>14824</v>
      </c>
      <c r="F18" s="209">
        <v>21428</v>
      </c>
      <c r="G18" s="209">
        <v>22866</v>
      </c>
      <c r="H18" s="259">
        <v>22935</v>
      </c>
      <c r="I18" s="259">
        <v>25739</v>
      </c>
    </row>
    <row r="19" spans="2:9" x14ac:dyDescent="0.5">
      <c r="B19" s="207" t="s">
        <v>398</v>
      </c>
      <c r="C19" s="208" t="s">
        <v>399</v>
      </c>
      <c r="D19" s="209">
        <v>9718</v>
      </c>
      <c r="E19" s="209">
        <v>13997</v>
      </c>
      <c r="F19" s="209">
        <v>18724</v>
      </c>
      <c r="G19" s="209">
        <v>19498</v>
      </c>
      <c r="H19" s="259">
        <v>18377</v>
      </c>
      <c r="I19" s="259">
        <v>19919</v>
      </c>
    </row>
    <row r="20" spans="2:9" x14ac:dyDescent="0.5">
      <c r="B20" s="207" t="s">
        <v>400</v>
      </c>
      <c r="C20" s="208" t="s">
        <v>401</v>
      </c>
      <c r="D20" s="209">
        <v>4701</v>
      </c>
      <c r="E20" s="209">
        <v>7970</v>
      </c>
      <c r="F20" s="209">
        <v>10852</v>
      </c>
      <c r="G20" s="209">
        <v>12019</v>
      </c>
      <c r="H20" s="259">
        <v>12168</v>
      </c>
      <c r="I20" s="259">
        <v>12908</v>
      </c>
    </row>
    <row r="21" spans="2:9" ht="28.7" x14ac:dyDescent="0.5">
      <c r="B21" s="207" t="s">
        <v>402</v>
      </c>
      <c r="C21" s="210" t="s">
        <v>403</v>
      </c>
      <c r="D21" s="209">
        <v>1493</v>
      </c>
      <c r="E21" s="209">
        <v>2325</v>
      </c>
      <c r="F21" s="209">
        <v>3397</v>
      </c>
      <c r="G21" s="209">
        <v>3539</v>
      </c>
      <c r="H21" s="259">
        <v>3796</v>
      </c>
      <c r="I21" s="259">
        <v>4805</v>
      </c>
    </row>
  </sheetData>
  <pageMargins left="0.7" right="0.7" top="0.75" bottom="0.75" header="0.3" footer="0.3"/>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CC3E-52B0-4B9C-AB29-73DF5B21D6E8}">
  <sheetPr>
    <tabColor theme="9" tint="0.79998168889431442"/>
  </sheetPr>
  <dimension ref="A1:P45"/>
  <sheetViews>
    <sheetView zoomScaleNormal="100" zoomScaleSheetLayoutView="94" workbookViewId="0">
      <pane ySplit="6" topLeftCell="A7" activePane="bottomLeft" state="frozen"/>
      <selection activeCell="I20" sqref="I20"/>
      <selection pane="bottomLeft" activeCell="A17" sqref="A17"/>
    </sheetView>
  </sheetViews>
  <sheetFormatPr defaultColWidth="9" defaultRowHeight="14.35" x14ac:dyDescent="0.5"/>
  <cols>
    <col min="1" max="1" width="12" style="165" customWidth="1"/>
    <col min="2" max="2" width="29" style="165" customWidth="1"/>
    <col min="3" max="16" width="14.703125" style="165" customWidth="1"/>
    <col min="17" max="16384" width="9" style="165"/>
  </cols>
  <sheetData>
    <row r="1" spans="1:16" x14ac:dyDescent="0.5">
      <c r="A1" s="2" t="s">
        <v>581</v>
      </c>
    </row>
    <row r="2" spans="1:16" x14ac:dyDescent="0.5">
      <c r="A2" s="2" t="s">
        <v>469</v>
      </c>
    </row>
    <row r="3" spans="1:16" x14ac:dyDescent="0.5">
      <c r="A3" s="2" t="s">
        <v>593</v>
      </c>
    </row>
    <row r="4" spans="1:16" x14ac:dyDescent="0.5">
      <c r="A4" s="2" t="s">
        <v>8</v>
      </c>
    </row>
    <row r="5" spans="1:16" x14ac:dyDescent="0.5">
      <c r="A5" s="165" t="s">
        <v>13</v>
      </c>
    </row>
    <row r="6" spans="1:16" s="13" customFormat="1" x14ac:dyDescent="0.5"/>
    <row r="9" spans="1:16" x14ac:dyDescent="0.5">
      <c r="B9" s="340" t="s">
        <v>404</v>
      </c>
      <c r="C9" s="343" t="s">
        <v>405</v>
      </c>
      <c r="D9" s="344"/>
      <c r="E9" s="344"/>
      <c r="F9" s="344"/>
      <c r="G9" s="344"/>
      <c r="H9" s="344"/>
      <c r="I9" s="345"/>
      <c r="J9" s="342" t="s">
        <v>406</v>
      </c>
      <c r="K9" s="342"/>
      <c r="L9" s="342"/>
      <c r="M9" s="342"/>
      <c r="N9" s="342"/>
      <c r="O9" s="342"/>
      <c r="P9" s="342"/>
    </row>
    <row r="10" spans="1:16" x14ac:dyDescent="0.5">
      <c r="B10" s="341"/>
      <c r="C10" s="211">
        <v>2016</v>
      </c>
      <c r="D10" s="211">
        <v>2017</v>
      </c>
      <c r="E10" s="211">
        <v>2018</v>
      </c>
      <c r="F10" s="211">
        <v>2019</v>
      </c>
      <c r="G10" s="211">
        <v>2020</v>
      </c>
      <c r="H10" s="211">
        <v>2021</v>
      </c>
      <c r="I10" s="211" t="s">
        <v>430</v>
      </c>
      <c r="J10" s="211">
        <v>2016</v>
      </c>
      <c r="K10" s="211">
        <v>2017</v>
      </c>
      <c r="L10" s="211">
        <v>2018</v>
      </c>
      <c r="M10" s="211">
        <v>2019</v>
      </c>
      <c r="N10" s="211">
        <v>2020</v>
      </c>
      <c r="O10" s="211">
        <v>2021</v>
      </c>
      <c r="P10" s="214" t="s">
        <v>430</v>
      </c>
    </row>
    <row r="11" spans="1:16" ht="28.7" x14ac:dyDescent="0.5">
      <c r="B11" s="283" t="s">
        <v>407</v>
      </c>
      <c r="C11" s="284">
        <v>84</v>
      </c>
      <c r="D11" s="284">
        <v>166</v>
      </c>
      <c r="E11" s="284">
        <v>203</v>
      </c>
      <c r="F11" s="284">
        <v>239</v>
      </c>
      <c r="G11" s="284">
        <v>311</v>
      </c>
      <c r="H11" s="284">
        <v>365</v>
      </c>
      <c r="I11" s="284">
        <v>233</v>
      </c>
      <c r="J11" s="285">
        <v>14</v>
      </c>
      <c r="K11" s="285">
        <v>27</v>
      </c>
      <c r="L11" s="285">
        <v>26</v>
      </c>
      <c r="M11" s="285">
        <v>33</v>
      </c>
      <c r="N11" s="285">
        <v>43</v>
      </c>
      <c r="O11" s="285">
        <v>52</v>
      </c>
      <c r="P11" s="286">
        <v>34</v>
      </c>
    </row>
    <row r="12" spans="1:16" x14ac:dyDescent="0.5">
      <c r="B12" s="212" t="s">
        <v>408</v>
      </c>
      <c r="C12" s="212">
        <v>9</v>
      </c>
      <c r="D12" s="212">
        <v>21</v>
      </c>
      <c r="E12" s="212">
        <v>10</v>
      </c>
      <c r="F12" s="212">
        <v>26</v>
      </c>
      <c r="G12" s="212">
        <v>71</v>
      </c>
      <c r="H12" s="212">
        <v>79</v>
      </c>
      <c r="I12" s="212">
        <v>54</v>
      </c>
      <c r="J12" s="177">
        <v>4</v>
      </c>
      <c r="K12" s="177">
        <v>8</v>
      </c>
      <c r="L12" s="177">
        <v>6</v>
      </c>
      <c r="M12" s="177">
        <v>9</v>
      </c>
      <c r="N12" s="177">
        <v>15</v>
      </c>
      <c r="O12" s="227">
        <v>18</v>
      </c>
      <c r="P12" s="228">
        <v>12</v>
      </c>
    </row>
    <row r="13" spans="1:16" x14ac:dyDescent="0.5">
      <c r="B13" s="212" t="s">
        <v>409</v>
      </c>
      <c r="C13" s="212">
        <v>55</v>
      </c>
      <c r="D13" s="212">
        <v>100</v>
      </c>
      <c r="E13" s="212">
        <v>166</v>
      </c>
      <c r="F13" s="212">
        <v>187</v>
      </c>
      <c r="G13" s="212">
        <v>196</v>
      </c>
      <c r="H13" s="212">
        <v>224</v>
      </c>
      <c r="I13" s="212">
        <v>142</v>
      </c>
      <c r="J13" s="177">
        <v>7</v>
      </c>
      <c r="K13" s="177">
        <v>14</v>
      </c>
      <c r="L13" s="177">
        <v>16</v>
      </c>
      <c r="M13" s="177">
        <v>20</v>
      </c>
      <c r="N13" s="177">
        <v>22</v>
      </c>
      <c r="O13" s="227">
        <v>25</v>
      </c>
      <c r="P13" s="228">
        <v>16</v>
      </c>
    </row>
    <row r="14" spans="1:16" x14ac:dyDescent="0.5">
      <c r="B14" s="212" t="s">
        <v>410</v>
      </c>
      <c r="C14" s="212">
        <v>1</v>
      </c>
      <c r="D14" s="212">
        <v>1</v>
      </c>
      <c r="E14" s="212">
        <v>1</v>
      </c>
      <c r="F14" s="212">
        <v>1</v>
      </c>
      <c r="G14" s="212">
        <v>1</v>
      </c>
      <c r="H14" s="212">
        <v>1</v>
      </c>
      <c r="I14" s="212">
        <v>0</v>
      </c>
      <c r="J14" s="177">
        <v>1</v>
      </c>
      <c r="K14" s="177">
        <v>1</v>
      </c>
      <c r="L14" s="177">
        <v>1</v>
      </c>
      <c r="M14" s="177">
        <v>1</v>
      </c>
      <c r="N14" s="177">
        <v>1</v>
      </c>
      <c r="O14" s="227">
        <v>1</v>
      </c>
      <c r="P14" s="228">
        <v>0</v>
      </c>
    </row>
    <row r="15" spans="1:16" x14ac:dyDescent="0.5">
      <c r="B15" s="212" t="s">
        <v>411</v>
      </c>
      <c r="C15" s="212">
        <v>7</v>
      </c>
      <c r="D15" s="212">
        <v>11</v>
      </c>
      <c r="E15" s="212">
        <v>14</v>
      </c>
      <c r="F15" s="212">
        <v>16</v>
      </c>
      <c r="G15" s="212">
        <v>14</v>
      </c>
      <c r="H15" s="212">
        <v>15</v>
      </c>
      <c r="I15" s="212">
        <v>9</v>
      </c>
      <c r="J15" s="177">
        <v>1</v>
      </c>
      <c r="K15" s="177">
        <v>1</v>
      </c>
      <c r="L15" s="177">
        <v>1</v>
      </c>
      <c r="M15" s="177">
        <v>2</v>
      </c>
      <c r="N15" s="177">
        <v>2</v>
      </c>
      <c r="O15" s="227">
        <v>2</v>
      </c>
      <c r="P15" s="228">
        <v>1</v>
      </c>
    </row>
    <row r="16" spans="1:16" x14ac:dyDescent="0.5">
      <c r="B16" s="212" t="s">
        <v>412</v>
      </c>
      <c r="C16" s="212">
        <v>13</v>
      </c>
      <c r="D16" s="212">
        <v>33</v>
      </c>
      <c r="E16" s="212">
        <v>12</v>
      </c>
      <c r="F16" s="212">
        <v>10</v>
      </c>
      <c r="G16" s="212">
        <v>30</v>
      </c>
      <c r="H16" s="212">
        <v>45</v>
      </c>
      <c r="I16" s="212">
        <v>29</v>
      </c>
      <c r="J16" s="177">
        <v>1</v>
      </c>
      <c r="K16" s="177">
        <v>3</v>
      </c>
      <c r="L16" s="177">
        <v>1</v>
      </c>
      <c r="M16" s="177">
        <v>1</v>
      </c>
      <c r="N16" s="177">
        <v>3</v>
      </c>
      <c r="O16" s="227">
        <v>6</v>
      </c>
      <c r="P16" s="228">
        <v>4</v>
      </c>
    </row>
    <row r="17" spans="2:11" x14ac:dyDescent="0.5">
      <c r="D17" s="86"/>
    </row>
    <row r="19" spans="2:11" x14ac:dyDescent="0.5">
      <c r="B19" s="215"/>
      <c r="C19" s="215"/>
      <c r="D19" s="349">
        <v>2020</v>
      </c>
      <c r="E19" s="350"/>
      <c r="F19" s="349">
        <v>2021</v>
      </c>
      <c r="G19" s="350"/>
      <c r="H19" s="351" t="s">
        <v>430</v>
      </c>
      <c r="I19" s="351"/>
    </row>
    <row r="20" spans="2:11" ht="28.7" x14ac:dyDescent="0.5">
      <c r="B20" s="216" t="s">
        <v>416</v>
      </c>
      <c r="C20" s="217" t="s">
        <v>417</v>
      </c>
      <c r="D20" s="216" t="s">
        <v>418</v>
      </c>
      <c r="E20" s="216" t="s">
        <v>419</v>
      </c>
      <c r="F20" s="216" t="s">
        <v>418</v>
      </c>
      <c r="G20" s="216" t="s">
        <v>419</v>
      </c>
      <c r="H20" s="216" t="s">
        <v>418</v>
      </c>
      <c r="I20" s="216" t="s">
        <v>419</v>
      </c>
    </row>
    <row r="21" spans="2:11" x14ac:dyDescent="0.5">
      <c r="B21" s="287" t="s">
        <v>47</v>
      </c>
      <c r="C21" s="288"/>
      <c r="D21" s="289">
        <f t="shared" ref="D21:I21" si="0">SUM(D22:D24,D32,D33)</f>
        <v>310927</v>
      </c>
      <c r="E21" s="290">
        <f t="shared" si="0"/>
        <v>43128920.979999721</v>
      </c>
      <c r="F21" s="289">
        <f t="shared" si="0"/>
        <v>364518</v>
      </c>
      <c r="G21" s="290">
        <f t="shared" si="0"/>
        <v>52397588.429999717</v>
      </c>
      <c r="H21" s="289">
        <f t="shared" si="0"/>
        <v>233314</v>
      </c>
      <c r="I21" s="290">
        <f t="shared" si="0"/>
        <v>33791695.119999804</v>
      </c>
    </row>
    <row r="22" spans="2:11" x14ac:dyDescent="0.5">
      <c r="B22" s="218" t="s">
        <v>408</v>
      </c>
      <c r="C22" s="223" t="s">
        <v>420</v>
      </c>
      <c r="D22" s="224">
        <v>70743</v>
      </c>
      <c r="E22" s="225">
        <v>15058420.680000022</v>
      </c>
      <c r="F22" s="224">
        <v>79486</v>
      </c>
      <c r="G22" s="225">
        <v>18047274.080000028</v>
      </c>
      <c r="H22" s="224">
        <v>53707</v>
      </c>
      <c r="I22" s="225">
        <v>12069472.330000002</v>
      </c>
    </row>
    <row r="23" spans="2:11" x14ac:dyDescent="0.5">
      <c r="B23" s="218" t="s">
        <v>409</v>
      </c>
      <c r="C23" s="223" t="s">
        <v>421</v>
      </c>
      <c r="D23" s="224">
        <v>195574</v>
      </c>
      <c r="E23" s="225">
        <v>21957675.499999668</v>
      </c>
      <c r="F23" s="224">
        <v>223922</v>
      </c>
      <c r="G23" s="225">
        <v>25310039.779999681</v>
      </c>
      <c r="H23" s="224">
        <v>141593</v>
      </c>
      <c r="I23" s="225">
        <v>16005081.709999802</v>
      </c>
    </row>
    <row r="24" spans="2:11" ht="28.7" x14ac:dyDescent="0.5">
      <c r="B24" s="218" t="s">
        <v>422</v>
      </c>
      <c r="C24" s="223" t="s">
        <v>423</v>
      </c>
      <c r="D24" s="224">
        <v>13892</v>
      </c>
      <c r="E24" s="225">
        <v>1784731.9700000284</v>
      </c>
      <c r="F24" s="224">
        <v>14809</v>
      </c>
      <c r="G24" s="225">
        <v>2024545.5800000075</v>
      </c>
      <c r="H24" s="224">
        <v>8588</v>
      </c>
      <c r="I24" s="225">
        <v>1263961.3499999961</v>
      </c>
    </row>
    <row r="25" spans="2:11" x14ac:dyDescent="0.5">
      <c r="B25" s="346" t="s">
        <v>412</v>
      </c>
      <c r="C25" s="223" t="s">
        <v>424</v>
      </c>
      <c r="D25" s="222">
        <v>0</v>
      </c>
      <c r="E25" s="221">
        <v>0</v>
      </c>
      <c r="F25" s="222">
        <v>0</v>
      </c>
      <c r="G25" s="221">
        <v>0</v>
      </c>
      <c r="H25" s="222">
        <v>0</v>
      </c>
      <c r="I25" s="221">
        <v>0</v>
      </c>
    </row>
    <row r="26" spans="2:11" x14ac:dyDescent="0.5">
      <c r="B26" s="347"/>
      <c r="C26" s="226">
        <v>90863</v>
      </c>
      <c r="D26" s="220">
        <v>442</v>
      </c>
      <c r="E26" s="221">
        <v>14375.94000000001</v>
      </c>
      <c r="F26" s="220">
        <v>235</v>
      </c>
      <c r="G26" s="221">
        <v>7801.3200000000024</v>
      </c>
      <c r="H26" s="220">
        <v>9</v>
      </c>
      <c r="I26" s="221">
        <v>302.07</v>
      </c>
    </row>
    <row r="27" spans="2:11" x14ac:dyDescent="0.5">
      <c r="B27" s="347"/>
      <c r="C27" s="226">
        <v>98960</v>
      </c>
      <c r="D27" s="220">
        <v>1</v>
      </c>
      <c r="E27" s="221">
        <v>0</v>
      </c>
      <c r="F27" s="220">
        <v>5</v>
      </c>
      <c r="G27" s="221">
        <v>0</v>
      </c>
      <c r="H27" s="220">
        <v>1</v>
      </c>
      <c r="I27" s="221">
        <v>0</v>
      </c>
    </row>
    <row r="28" spans="2:11" x14ac:dyDescent="0.5">
      <c r="B28" s="347"/>
      <c r="C28" s="223" t="s">
        <v>425</v>
      </c>
      <c r="D28" s="220">
        <v>415</v>
      </c>
      <c r="E28" s="221">
        <v>31778.879999999979</v>
      </c>
      <c r="F28" s="220">
        <v>629</v>
      </c>
      <c r="G28" s="221">
        <v>48245.829999999936</v>
      </c>
      <c r="H28" s="220">
        <v>370</v>
      </c>
      <c r="I28" s="221">
        <v>24913.709999999955</v>
      </c>
    </row>
    <row r="29" spans="2:11" x14ac:dyDescent="0.5">
      <c r="B29" s="347"/>
      <c r="C29" s="223" t="s">
        <v>426</v>
      </c>
      <c r="D29" s="220">
        <v>19872</v>
      </c>
      <c r="E29" s="221">
        <v>2246211.5900000008</v>
      </c>
      <c r="F29" s="220">
        <v>25507</v>
      </c>
      <c r="G29" s="221">
        <v>3607638.0599999996</v>
      </c>
      <c r="H29" s="220">
        <v>17330</v>
      </c>
      <c r="I29" s="221">
        <v>2788739.87</v>
      </c>
    </row>
    <row r="30" spans="2:11" x14ac:dyDescent="0.5">
      <c r="B30" s="347"/>
      <c r="C30" s="223" t="s">
        <v>427</v>
      </c>
      <c r="D30" s="220">
        <v>9213</v>
      </c>
      <c r="E30" s="221">
        <v>1099664.0600000003</v>
      </c>
      <c r="F30" s="220">
        <v>18834</v>
      </c>
      <c r="G30" s="221">
        <v>2319649.1799999992</v>
      </c>
      <c r="H30" s="220">
        <v>11302</v>
      </c>
      <c r="I30" s="221">
        <v>1262515.6399999992</v>
      </c>
    </row>
    <row r="31" spans="2:11" x14ac:dyDescent="0.5">
      <c r="B31" s="347"/>
      <c r="C31" s="262" t="s">
        <v>428</v>
      </c>
      <c r="D31" s="263">
        <v>23263</v>
      </c>
      <c r="E31" s="264">
        <v>1580778.340000001</v>
      </c>
      <c r="F31" s="263">
        <v>24149</v>
      </c>
      <c r="G31" s="264">
        <v>1577893.4600000023</v>
      </c>
      <c r="H31" s="263">
        <v>17460</v>
      </c>
      <c r="I31" s="264">
        <v>956190.24000000022</v>
      </c>
      <c r="K31" s="71"/>
    </row>
    <row r="32" spans="2:11" x14ac:dyDescent="0.5">
      <c r="B32" s="348"/>
      <c r="C32" s="219"/>
      <c r="D32" s="224">
        <f t="shared" ref="D32:I32" si="1">SUM(D25:D30)</f>
        <v>29943</v>
      </c>
      <c r="E32" s="224">
        <f t="shared" si="1"/>
        <v>3392030.4700000007</v>
      </c>
      <c r="F32" s="224">
        <f t="shared" si="1"/>
        <v>45210</v>
      </c>
      <c r="G32" s="224">
        <f t="shared" si="1"/>
        <v>5983334.3899999987</v>
      </c>
      <c r="H32" s="224">
        <f t="shared" si="1"/>
        <v>29012</v>
      </c>
      <c r="I32" s="224">
        <f t="shared" si="1"/>
        <v>4076471.2899999991</v>
      </c>
    </row>
    <row r="33" spans="2:9" x14ac:dyDescent="0.5">
      <c r="B33" s="218" t="s">
        <v>410</v>
      </c>
      <c r="C33" s="223" t="s">
        <v>429</v>
      </c>
      <c r="D33" s="224">
        <v>775</v>
      </c>
      <c r="E33" s="225">
        <v>936062.35999999766</v>
      </c>
      <c r="F33" s="224">
        <v>1091</v>
      </c>
      <c r="G33" s="225">
        <v>1032394.5999999997</v>
      </c>
      <c r="H33" s="224">
        <v>414</v>
      </c>
      <c r="I33" s="225">
        <v>376708.43999999989</v>
      </c>
    </row>
    <row r="36" spans="2:9" x14ac:dyDescent="0.5">
      <c r="B36" s="340" t="s">
        <v>404</v>
      </c>
      <c r="C36" s="342" t="s">
        <v>561</v>
      </c>
      <c r="D36" s="342"/>
      <c r="E36" s="342"/>
      <c r="F36" s="342"/>
      <c r="G36" s="342"/>
      <c r="H36" s="342"/>
    </row>
    <row r="37" spans="2:9" x14ac:dyDescent="0.5">
      <c r="B37" s="341"/>
      <c r="C37" s="211">
        <v>2016</v>
      </c>
      <c r="D37" s="211">
        <v>2017</v>
      </c>
      <c r="E37" s="211">
        <v>2018</v>
      </c>
      <c r="F37" s="211">
        <v>2019</v>
      </c>
      <c r="G37" s="211">
        <v>2020</v>
      </c>
      <c r="H37" s="211">
        <v>2021</v>
      </c>
    </row>
    <row r="38" spans="2:9" ht="28.7" x14ac:dyDescent="0.5">
      <c r="B38" s="261" t="s">
        <v>407</v>
      </c>
      <c r="C38" s="232">
        <f t="shared" ref="C38:H38" si="2">SUM(C39:C43)</f>
        <v>1.5505737883101927</v>
      </c>
      <c r="D38" s="232">
        <f t="shared" si="2"/>
        <v>1.9589216490344052</v>
      </c>
      <c r="E38" s="232">
        <f t="shared" si="2"/>
        <v>2.033499313401812</v>
      </c>
      <c r="F38" s="232">
        <f t="shared" si="2"/>
        <v>2.4730391504423568</v>
      </c>
      <c r="G38" s="232">
        <f t="shared" si="2"/>
        <v>3.3466011528969464</v>
      </c>
      <c r="H38" s="232">
        <f t="shared" si="2"/>
        <v>3.3872333561837173</v>
      </c>
    </row>
    <row r="39" spans="2:9" x14ac:dyDescent="0.5">
      <c r="B39" s="212" t="s">
        <v>408</v>
      </c>
      <c r="C39" s="233">
        <f>C12*1000/$C$45</f>
        <v>0.16417840111519688</v>
      </c>
      <c r="D39" s="233">
        <f>D12*1000/$D$45</f>
        <v>0.24781538933567773</v>
      </c>
      <c r="E39" s="233">
        <f>E12*1000/$E$45</f>
        <v>0.10017237997053262</v>
      </c>
      <c r="F39" s="233">
        <f>F12*1000/$F$45</f>
        <v>0.26791257463125528</v>
      </c>
      <c r="G39" s="233">
        <f>G12*1000/$G$45</f>
        <v>0.76156628799898451</v>
      </c>
      <c r="H39" s="233">
        <f>H12*1000/$H$45</f>
        <v>0.73514130532558697</v>
      </c>
    </row>
    <row r="40" spans="2:9" x14ac:dyDescent="0.5">
      <c r="B40" s="212" t="s">
        <v>409</v>
      </c>
      <c r="C40" s="233">
        <f>C13*1000/$C$45</f>
        <v>1.0033124512595366</v>
      </c>
      <c r="D40" s="233">
        <f>D13*1000/$D$45</f>
        <v>1.1800732825508464</v>
      </c>
      <c r="E40" s="233">
        <f>E13*1000/$E$45</f>
        <v>1.6628615075108415</v>
      </c>
      <c r="F40" s="233">
        <f>F13*1000/$F$45</f>
        <v>1.9269096713863361</v>
      </c>
      <c r="G40" s="233">
        <f>G13*1000/$G$45</f>
        <v>2.102352006307056</v>
      </c>
      <c r="H40" s="233">
        <f>H13*1000/$H$45</f>
        <v>2.0844512961130568</v>
      </c>
    </row>
    <row r="41" spans="2:9" x14ac:dyDescent="0.5">
      <c r="B41" s="212" t="s">
        <v>410</v>
      </c>
      <c r="C41" s="233">
        <f>C14*1000/$C$45</f>
        <v>1.8242044568355209E-2</v>
      </c>
      <c r="D41" s="233">
        <f>D14*1000/$D$45</f>
        <v>1.1800732825508463E-2</v>
      </c>
      <c r="E41" s="233">
        <f>E14*1000/$E$45</f>
        <v>1.0017237997053261E-2</v>
      </c>
      <c r="F41" s="233">
        <f>F14*1000/$F$45</f>
        <v>1.0304329793509818E-2</v>
      </c>
      <c r="G41" s="233">
        <f>G14*1000/$G$45</f>
        <v>1.0726285746464571E-2</v>
      </c>
      <c r="H41" s="233">
        <f>H14*1000/$H$45</f>
        <v>9.3055861433618599E-3</v>
      </c>
    </row>
    <row r="42" spans="2:9" x14ac:dyDescent="0.5">
      <c r="B42" s="212" t="s">
        <v>411</v>
      </c>
      <c r="C42" s="233">
        <f>C15*1000/$C$45</f>
        <v>0.12769431197848646</v>
      </c>
      <c r="D42" s="233">
        <f>D15*1000/$D$45</f>
        <v>0.12980806108059312</v>
      </c>
      <c r="E42" s="233">
        <f>E15*1000/$E$45</f>
        <v>0.14024133195874566</v>
      </c>
      <c r="F42" s="233">
        <f>F15*1000/$F$45</f>
        <v>0.16486927669615709</v>
      </c>
      <c r="G42" s="233">
        <f>G15*1000/$G$45</f>
        <v>0.15016800045050399</v>
      </c>
      <c r="H42" s="233">
        <f>H15*1000/$H$45</f>
        <v>0.1395837921504279</v>
      </c>
    </row>
    <row r="43" spans="2:9" x14ac:dyDescent="0.5">
      <c r="B43" s="212" t="s">
        <v>412</v>
      </c>
      <c r="C43" s="233">
        <f>C16*1000/$C$45</f>
        <v>0.23714657938861772</v>
      </c>
      <c r="D43" s="233">
        <f>D16*1000/$D$45</f>
        <v>0.3894241832417793</v>
      </c>
      <c r="E43" s="233">
        <f>E16*1000/$E$45</f>
        <v>0.12020685596463915</v>
      </c>
      <c r="F43" s="233">
        <f>F16*1000/$F$45</f>
        <v>0.10304329793509819</v>
      </c>
      <c r="G43" s="233">
        <f>G16*1000/$G$45</f>
        <v>0.32178857239393716</v>
      </c>
      <c r="H43" s="233">
        <f>H16*1000/$H$45</f>
        <v>0.41875137645128374</v>
      </c>
    </row>
    <row r="45" spans="2:9" x14ac:dyDescent="0.5">
      <c r="B45" s="260" t="s">
        <v>562</v>
      </c>
      <c r="C45" s="129">
        <v>54818.416666666701</v>
      </c>
      <c r="D45" s="129">
        <v>84740.5</v>
      </c>
      <c r="E45" s="129">
        <v>99827.916666666672</v>
      </c>
      <c r="F45" s="129">
        <v>97046.583333333328</v>
      </c>
      <c r="G45" s="129">
        <v>93228.916666666672</v>
      </c>
      <c r="H45" s="129">
        <v>107462.33333333333</v>
      </c>
    </row>
  </sheetData>
  <mergeCells count="9">
    <mergeCell ref="B36:B37"/>
    <mergeCell ref="J9:P9"/>
    <mergeCell ref="C9:I9"/>
    <mergeCell ref="B25:B32"/>
    <mergeCell ref="B9:B10"/>
    <mergeCell ref="D19:E19"/>
    <mergeCell ref="F19:G19"/>
    <mergeCell ref="H19:I19"/>
    <mergeCell ref="C36:H36"/>
  </mergeCells>
  <pageMargins left="0.7" right="0.7" top="0.75" bottom="0.75" header="0.3" footer="0.3"/>
  <pageSetup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2677C-EAC0-4D8F-8FA1-2C51BDA21948}">
  <sheetPr>
    <tabColor theme="9" tint="0.79998168889431442"/>
  </sheetPr>
  <dimension ref="A1:S30"/>
  <sheetViews>
    <sheetView workbookViewId="0">
      <pane ySplit="5" topLeftCell="A6" activePane="bottomLeft" state="frozen"/>
      <selection pane="bottomLeft" activeCell="M31" sqref="M31"/>
    </sheetView>
  </sheetViews>
  <sheetFormatPr defaultColWidth="9" defaultRowHeight="14.35" x14ac:dyDescent="0.5"/>
  <cols>
    <col min="1" max="1" width="9" style="165"/>
    <col min="2" max="2" width="16.41015625" style="165" customWidth="1"/>
    <col min="3" max="3" width="26.703125" style="165" bestFit="1" customWidth="1"/>
    <col min="4" max="4" width="14.1171875" style="165" customWidth="1"/>
    <col min="5" max="5" width="11.5859375" style="165" bestFit="1" customWidth="1"/>
    <col min="6" max="16384" width="9" style="165"/>
  </cols>
  <sheetData>
    <row r="1" spans="1:19" x14ac:dyDescent="0.5">
      <c r="A1" s="167" t="s">
        <v>582</v>
      </c>
    </row>
    <row r="2" spans="1:19" x14ac:dyDescent="0.5">
      <c r="A2" s="2" t="s">
        <v>471</v>
      </c>
    </row>
    <row r="3" spans="1:19" x14ac:dyDescent="0.5">
      <c r="A3" s="2" t="s">
        <v>470</v>
      </c>
    </row>
    <row r="4" spans="1:19" x14ac:dyDescent="0.5">
      <c r="A4" s="2" t="s">
        <v>8</v>
      </c>
    </row>
    <row r="5" spans="1:19" x14ac:dyDescent="0.5">
      <c r="A5" s="157" t="s">
        <v>329</v>
      </c>
    </row>
    <row r="6" spans="1:19" x14ac:dyDescent="0.5">
      <c r="A6" s="13"/>
      <c r="B6" s="13"/>
      <c r="C6" s="13"/>
      <c r="D6" s="13"/>
      <c r="E6" s="13"/>
      <c r="F6" s="13"/>
      <c r="G6" s="13"/>
      <c r="H6" s="13"/>
      <c r="I6" s="13"/>
      <c r="J6" s="13"/>
      <c r="K6" s="13"/>
      <c r="L6" s="13"/>
      <c r="M6" s="13"/>
      <c r="N6" s="13"/>
      <c r="O6" s="13"/>
      <c r="P6" s="13"/>
      <c r="Q6" s="13"/>
      <c r="R6" s="13"/>
      <c r="S6" s="13"/>
    </row>
    <row r="8" spans="1:19" x14ac:dyDescent="0.5">
      <c r="B8" s="174" t="s">
        <v>240</v>
      </c>
      <c r="C8" s="174" t="s">
        <v>364</v>
      </c>
      <c r="D8" s="175"/>
      <c r="E8" s="175"/>
      <c r="F8" s="175"/>
      <c r="G8" s="175"/>
    </row>
    <row r="9" spans="1:19" x14ac:dyDescent="0.5">
      <c r="B9" s="176">
        <v>2016</v>
      </c>
      <c r="C9" s="177">
        <v>5108386.0299999984</v>
      </c>
      <c r="D9" s="175"/>
      <c r="E9" s="175"/>
      <c r="F9" s="175"/>
      <c r="G9" s="175"/>
    </row>
    <row r="10" spans="1:19" x14ac:dyDescent="0.5">
      <c r="B10" s="176">
        <v>2017</v>
      </c>
      <c r="C10" s="177">
        <v>11169252.35</v>
      </c>
      <c r="D10" s="175"/>
      <c r="E10" s="175"/>
      <c r="F10" s="175"/>
      <c r="G10" s="175"/>
    </row>
    <row r="11" spans="1:19" x14ac:dyDescent="0.5">
      <c r="B11" s="176">
        <v>2018</v>
      </c>
      <c r="C11" s="177">
        <v>9048411.4800000004</v>
      </c>
      <c r="D11" s="175"/>
      <c r="E11" s="175"/>
      <c r="F11" s="175"/>
      <c r="G11" s="175"/>
    </row>
    <row r="12" spans="1:19" x14ac:dyDescent="0.5">
      <c r="B12" s="176">
        <v>2019</v>
      </c>
      <c r="C12" s="177">
        <v>12879936.629999956</v>
      </c>
      <c r="D12" s="175"/>
      <c r="E12" s="175"/>
      <c r="F12" s="175"/>
      <c r="G12" s="175"/>
    </row>
    <row r="13" spans="1:19" x14ac:dyDescent="0.5">
      <c r="B13" s="176">
        <v>2020</v>
      </c>
      <c r="C13" s="177">
        <v>19935404.300000079</v>
      </c>
      <c r="D13" s="175"/>
      <c r="E13" s="175"/>
      <c r="F13" s="175"/>
      <c r="G13" s="175"/>
    </row>
    <row r="14" spans="1:19" x14ac:dyDescent="0.5">
      <c r="B14" s="176">
        <v>2021</v>
      </c>
      <c r="C14" s="177">
        <v>24269015.360000119</v>
      </c>
      <c r="D14" s="175"/>
      <c r="E14" s="175"/>
      <c r="F14" s="175"/>
      <c r="G14" s="175"/>
    </row>
    <row r="15" spans="1:19" x14ac:dyDescent="0.5">
      <c r="B15" s="175"/>
      <c r="C15" s="178"/>
      <c r="D15" s="175"/>
      <c r="E15" s="175"/>
      <c r="F15" s="175"/>
      <c r="G15" s="175"/>
    </row>
    <row r="16" spans="1:19" ht="79.349999999999994" customHeight="1" x14ac:dyDescent="0.5">
      <c r="B16" s="352" t="s">
        <v>365</v>
      </c>
      <c r="C16" s="352"/>
      <c r="D16" s="179"/>
      <c r="E16" s="179"/>
      <c r="F16" s="179"/>
      <c r="G16" s="179"/>
    </row>
    <row r="17" spans="2:10" x14ac:dyDescent="0.5">
      <c r="B17" s="71"/>
    </row>
    <row r="21" spans="2:10" x14ac:dyDescent="0.5">
      <c r="J21" s="23"/>
    </row>
    <row r="30" spans="2:10" x14ac:dyDescent="0.5">
      <c r="B30" s="71"/>
    </row>
  </sheetData>
  <mergeCells count="1">
    <mergeCell ref="B16:C16"/>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21080-7727-425F-8C99-A403BC2191BF}">
  <sheetPr>
    <tabColor theme="9" tint="0.79998168889431442"/>
  </sheetPr>
  <dimension ref="A1:S17"/>
  <sheetViews>
    <sheetView workbookViewId="0">
      <pane ySplit="7" topLeftCell="A8" activePane="bottomLeft" state="frozen"/>
      <selection pane="bottomLeft" activeCell="H24" sqref="H24"/>
    </sheetView>
  </sheetViews>
  <sheetFormatPr defaultRowHeight="14.35" x14ac:dyDescent="0.5"/>
  <cols>
    <col min="2" max="2" width="59.1171875" customWidth="1"/>
    <col min="3" max="3" width="12" customWidth="1"/>
    <col min="4" max="4" width="11.1171875" customWidth="1"/>
    <col min="8" max="8" width="25.703125" customWidth="1"/>
  </cols>
  <sheetData>
    <row r="1" spans="1:19" x14ac:dyDescent="0.5">
      <c r="A1" s="167" t="s">
        <v>583</v>
      </c>
    </row>
    <row r="2" spans="1:19" x14ac:dyDescent="0.5">
      <c r="A2" s="2" t="s">
        <v>473</v>
      </c>
      <c r="D2" s="2"/>
    </row>
    <row r="3" spans="1:19" x14ac:dyDescent="0.5">
      <c r="A3" s="2" t="s">
        <v>472</v>
      </c>
    </row>
    <row r="4" spans="1:19" x14ac:dyDescent="0.5">
      <c r="A4" s="2" t="s">
        <v>8</v>
      </c>
    </row>
    <row r="5" spans="1:19" x14ac:dyDescent="0.5">
      <c r="A5" t="s">
        <v>267</v>
      </c>
    </row>
    <row r="6" spans="1:19" x14ac:dyDescent="0.5">
      <c r="A6" s="157" t="s">
        <v>329</v>
      </c>
      <c r="B6" s="157"/>
      <c r="C6" s="157"/>
      <c r="D6" s="157"/>
    </row>
    <row r="7" spans="1:19" x14ac:dyDescent="0.5">
      <c r="A7" s="13"/>
      <c r="B7" s="13"/>
      <c r="C7" s="13"/>
      <c r="D7" s="13"/>
      <c r="E7" s="13"/>
      <c r="F7" s="13"/>
      <c r="G7" s="13"/>
      <c r="H7" s="13"/>
      <c r="I7" s="13"/>
      <c r="J7" s="13"/>
      <c r="K7" s="13"/>
      <c r="L7" s="13"/>
      <c r="M7" s="13"/>
      <c r="N7" s="13"/>
      <c r="O7" s="13"/>
      <c r="P7" s="13"/>
      <c r="Q7" s="13"/>
      <c r="R7" s="13"/>
      <c r="S7" s="13"/>
    </row>
    <row r="9" spans="1:19" x14ac:dyDescent="0.5">
      <c r="B9" s="9"/>
      <c r="C9" s="9">
        <v>2016</v>
      </c>
      <c r="D9" s="9">
        <v>2021</v>
      </c>
    </row>
    <row r="10" spans="1:19" x14ac:dyDescent="0.5">
      <c r="B10" s="122" t="s">
        <v>273</v>
      </c>
      <c r="C10" s="123">
        <v>95</v>
      </c>
      <c r="D10" s="123">
        <v>208</v>
      </c>
    </row>
    <row r="11" spans="1:19" x14ac:dyDescent="0.5">
      <c r="B11" s="73" t="s">
        <v>268</v>
      </c>
      <c r="C11" s="30">
        <v>92</v>
      </c>
      <c r="D11" s="30">
        <v>164</v>
      </c>
    </row>
    <row r="12" spans="1:19" x14ac:dyDescent="0.5">
      <c r="B12" s="73" t="s">
        <v>269</v>
      </c>
      <c r="C12" s="30">
        <v>87</v>
      </c>
      <c r="D12" s="30">
        <v>155</v>
      </c>
    </row>
    <row r="13" spans="1:19" x14ac:dyDescent="0.5">
      <c r="B13" s="73" t="s">
        <v>270</v>
      </c>
      <c r="C13" s="30">
        <v>74</v>
      </c>
      <c r="D13" s="30">
        <v>120</v>
      </c>
    </row>
    <row r="14" spans="1:19" x14ac:dyDescent="0.5">
      <c r="B14" s="73" t="s">
        <v>271</v>
      </c>
      <c r="C14" s="30">
        <v>2</v>
      </c>
      <c r="D14" s="30">
        <v>33</v>
      </c>
    </row>
    <row r="15" spans="1:19" x14ac:dyDescent="0.5">
      <c r="B15" s="73" t="s">
        <v>272</v>
      </c>
      <c r="C15" s="30">
        <v>12</v>
      </c>
      <c r="D15" s="30">
        <v>16</v>
      </c>
    </row>
    <row r="17" spans="2:8" ht="14.25" customHeight="1" x14ac:dyDescent="0.5">
      <c r="B17" s="168" t="s">
        <v>274</v>
      </c>
      <c r="C17" s="94"/>
      <c r="D17" s="94"/>
      <c r="E17" s="94"/>
      <c r="F17" s="94"/>
      <c r="G17" s="94"/>
      <c r="H17" s="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BD12-D8FF-4D4C-86FF-0A473B33DC76}">
  <sheetPr>
    <tabColor theme="2" tint="-9.9978637043366805E-2"/>
  </sheetPr>
  <dimension ref="A1:D44"/>
  <sheetViews>
    <sheetView zoomScaleNormal="100" zoomScaleSheetLayoutView="94" workbookViewId="0">
      <pane ySplit="6" topLeftCell="A7" activePane="bottomLeft" state="frozen"/>
      <selection activeCell="C27" sqref="C27"/>
      <selection pane="bottomLeft" activeCell="I14" sqref="I14"/>
    </sheetView>
  </sheetViews>
  <sheetFormatPr defaultRowHeight="14.35" x14ac:dyDescent="0.5"/>
  <cols>
    <col min="1" max="1" width="12" customWidth="1"/>
    <col min="3" max="3" width="44.703125" customWidth="1"/>
    <col min="4" max="4" width="10.5859375" bestFit="1" customWidth="1"/>
    <col min="7" max="7" width="14.703125" customWidth="1"/>
  </cols>
  <sheetData>
    <row r="1" spans="1:4" x14ac:dyDescent="0.5">
      <c r="A1" s="2" t="s">
        <v>476</v>
      </c>
    </row>
    <row r="2" spans="1:4" x14ac:dyDescent="0.5">
      <c r="A2" s="2" t="s">
        <v>475</v>
      </c>
    </row>
    <row r="3" spans="1:4" x14ac:dyDescent="0.5">
      <c r="A3" s="2" t="s">
        <v>477</v>
      </c>
    </row>
    <row r="4" spans="1:4" x14ac:dyDescent="0.5">
      <c r="A4" s="2" t="s">
        <v>8</v>
      </c>
    </row>
    <row r="5" spans="1:4" x14ac:dyDescent="0.5">
      <c r="A5" t="s">
        <v>13</v>
      </c>
    </row>
    <row r="6" spans="1:4" s="13" customFormat="1" x14ac:dyDescent="0.5"/>
    <row r="8" spans="1:4" x14ac:dyDescent="0.5">
      <c r="B8" s="304" t="s">
        <v>156</v>
      </c>
      <c r="C8" s="304"/>
      <c r="D8" s="304"/>
    </row>
    <row r="9" spans="1:4" x14ac:dyDescent="0.5">
      <c r="B9" s="3" t="s">
        <v>157</v>
      </c>
      <c r="C9" s="3" t="s">
        <v>158</v>
      </c>
      <c r="D9" s="3" t="s">
        <v>159</v>
      </c>
    </row>
    <row r="11" spans="1:4" x14ac:dyDescent="0.5">
      <c r="B11" s="303" t="s">
        <v>59</v>
      </c>
      <c r="C11" s="303"/>
      <c r="D11" s="303"/>
    </row>
    <row r="12" spans="1:4" x14ac:dyDescent="0.5">
      <c r="B12" s="30" t="s">
        <v>160</v>
      </c>
      <c r="C12" s="16" t="s">
        <v>161</v>
      </c>
      <c r="D12" s="6">
        <v>69763</v>
      </c>
    </row>
    <row r="13" spans="1:4" x14ac:dyDescent="0.5">
      <c r="B13" s="30" t="s">
        <v>162</v>
      </c>
      <c r="C13" s="75" t="s">
        <v>163</v>
      </c>
      <c r="D13" s="6">
        <v>49648</v>
      </c>
    </row>
    <row r="14" spans="1:4" x14ac:dyDescent="0.5">
      <c r="B14" s="30" t="s">
        <v>164</v>
      </c>
      <c r="C14" s="16" t="s">
        <v>165</v>
      </c>
      <c r="D14" s="6">
        <v>46659</v>
      </c>
    </row>
    <row r="15" spans="1:4" x14ac:dyDescent="0.5">
      <c r="B15" s="30" t="s">
        <v>166</v>
      </c>
      <c r="C15" s="16" t="s">
        <v>167</v>
      </c>
      <c r="D15" s="6">
        <v>41901</v>
      </c>
    </row>
    <row r="16" spans="1:4" x14ac:dyDescent="0.5">
      <c r="B16" s="30" t="s">
        <v>168</v>
      </c>
      <c r="C16" s="16" t="s">
        <v>169</v>
      </c>
      <c r="D16" s="6">
        <v>40074</v>
      </c>
    </row>
    <row r="17" spans="2:4" x14ac:dyDescent="0.5">
      <c r="B17" s="1"/>
      <c r="D17" s="24"/>
    </row>
    <row r="18" spans="2:4" x14ac:dyDescent="0.5">
      <c r="B18" s="303" t="s">
        <v>60</v>
      </c>
      <c r="C18" s="303"/>
      <c r="D18" s="303"/>
    </row>
    <row r="19" spans="2:4" x14ac:dyDescent="0.5">
      <c r="B19" s="74" t="s">
        <v>162</v>
      </c>
      <c r="C19" s="75" t="s">
        <v>163</v>
      </c>
      <c r="D19" s="76">
        <v>32079</v>
      </c>
    </row>
    <row r="20" spans="2:4" x14ac:dyDescent="0.5">
      <c r="B20" s="74" t="s">
        <v>170</v>
      </c>
      <c r="C20" s="75" t="s">
        <v>171</v>
      </c>
      <c r="D20" s="76">
        <v>27884</v>
      </c>
    </row>
    <row r="21" spans="2:4" x14ac:dyDescent="0.5">
      <c r="B21" s="74" t="s">
        <v>174</v>
      </c>
      <c r="C21" s="75" t="s">
        <v>175</v>
      </c>
      <c r="D21" s="76">
        <v>20747</v>
      </c>
    </row>
    <row r="22" spans="2:4" x14ac:dyDescent="0.5">
      <c r="B22" s="74" t="s">
        <v>160</v>
      </c>
      <c r="C22" s="75" t="s">
        <v>161</v>
      </c>
      <c r="D22" s="76">
        <v>20684</v>
      </c>
    </row>
    <row r="23" spans="2:4" x14ac:dyDescent="0.5">
      <c r="B23" s="74" t="s">
        <v>172</v>
      </c>
      <c r="C23" s="75" t="s">
        <v>173</v>
      </c>
      <c r="D23" s="76">
        <v>20649</v>
      </c>
    </row>
    <row r="25" spans="2:4" x14ac:dyDescent="0.5">
      <c r="B25" s="303" t="s">
        <v>61</v>
      </c>
      <c r="C25" s="303"/>
      <c r="D25" s="303"/>
    </row>
    <row r="26" spans="2:4" x14ac:dyDescent="0.5">
      <c r="B26" s="30" t="s">
        <v>162</v>
      </c>
      <c r="C26" s="16" t="s">
        <v>163</v>
      </c>
      <c r="D26" s="6">
        <v>59686</v>
      </c>
    </row>
    <row r="27" spans="2:4" x14ac:dyDescent="0.5">
      <c r="B27" s="30" t="s">
        <v>170</v>
      </c>
      <c r="C27" s="16" t="s">
        <v>171</v>
      </c>
      <c r="D27" s="6">
        <v>50751</v>
      </c>
    </row>
    <row r="28" spans="2:4" x14ac:dyDescent="0.5">
      <c r="B28" s="30" t="s">
        <v>160</v>
      </c>
      <c r="C28" s="16" t="s">
        <v>161</v>
      </c>
      <c r="D28" s="6">
        <v>48941</v>
      </c>
    </row>
    <row r="29" spans="2:4" x14ac:dyDescent="0.5">
      <c r="B29" s="30" t="s">
        <v>176</v>
      </c>
      <c r="C29" s="16" t="s">
        <v>177</v>
      </c>
      <c r="D29" s="6">
        <v>40495</v>
      </c>
    </row>
    <row r="30" spans="2:4" x14ac:dyDescent="0.5">
      <c r="B30" s="30" t="s">
        <v>174</v>
      </c>
      <c r="C30" s="16" t="s">
        <v>175</v>
      </c>
      <c r="D30" s="6">
        <v>37545</v>
      </c>
    </row>
    <row r="32" spans="2:4" x14ac:dyDescent="0.5">
      <c r="B32" s="303" t="s">
        <v>58</v>
      </c>
      <c r="C32" s="303"/>
      <c r="D32" s="303"/>
    </row>
    <row r="33" spans="2:4" x14ac:dyDescent="0.5">
      <c r="B33" s="30" t="s">
        <v>170</v>
      </c>
      <c r="C33" s="16" t="s">
        <v>171</v>
      </c>
      <c r="D33" s="6">
        <v>8129</v>
      </c>
    </row>
    <row r="34" spans="2:4" x14ac:dyDescent="0.5">
      <c r="B34" s="30" t="s">
        <v>162</v>
      </c>
      <c r="C34" s="16" t="s">
        <v>163</v>
      </c>
      <c r="D34" s="6">
        <v>7590</v>
      </c>
    </row>
    <row r="35" spans="2:4" x14ac:dyDescent="0.5">
      <c r="B35" s="30" t="s">
        <v>172</v>
      </c>
      <c r="C35" s="16" t="s">
        <v>173</v>
      </c>
      <c r="D35" s="6">
        <v>6031</v>
      </c>
    </row>
    <row r="36" spans="2:4" x14ac:dyDescent="0.5">
      <c r="B36" s="30" t="s">
        <v>178</v>
      </c>
      <c r="C36" s="16" t="s">
        <v>179</v>
      </c>
      <c r="D36" s="6">
        <v>5887</v>
      </c>
    </row>
    <row r="37" spans="2:4" x14ac:dyDescent="0.5">
      <c r="B37" s="30" t="s">
        <v>174</v>
      </c>
      <c r="C37" s="16" t="s">
        <v>175</v>
      </c>
      <c r="D37" s="6">
        <v>5438</v>
      </c>
    </row>
    <row r="39" spans="2:4" x14ac:dyDescent="0.5">
      <c r="B39" s="303" t="s">
        <v>180</v>
      </c>
      <c r="C39" s="303"/>
      <c r="D39" s="303"/>
    </row>
    <row r="40" spans="2:4" x14ac:dyDescent="0.5">
      <c r="B40" s="30" t="s">
        <v>170</v>
      </c>
      <c r="C40" s="16" t="s">
        <v>171</v>
      </c>
      <c r="D40" s="6">
        <v>15645</v>
      </c>
    </row>
    <row r="41" spans="2:4" x14ac:dyDescent="0.5">
      <c r="B41" s="30" t="s">
        <v>162</v>
      </c>
      <c r="C41" s="16" t="s">
        <v>163</v>
      </c>
      <c r="D41" s="6">
        <v>15089</v>
      </c>
    </row>
    <row r="42" spans="2:4" x14ac:dyDescent="0.5">
      <c r="B42" s="30" t="s">
        <v>178</v>
      </c>
      <c r="C42" s="73" t="s">
        <v>179</v>
      </c>
      <c r="D42" s="6">
        <v>10300</v>
      </c>
    </row>
    <row r="43" spans="2:4" x14ac:dyDescent="0.5">
      <c r="B43" s="30" t="s">
        <v>172</v>
      </c>
      <c r="C43" s="73" t="s">
        <v>173</v>
      </c>
      <c r="D43" s="6">
        <v>10147</v>
      </c>
    </row>
    <row r="44" spans="2:4" x14ac:dyDescent="0.5">
      <c r="B44" s="30" t="s">
        <v>174</v>
      </c>
      <c r="C44" s="73" t="s">
        <v>175</v>
      </c>
      <c r="D44" s="6">
        <v>9906</v>
      </c>
    </row>
  </sheetData>
  <mergeCells count="6">
    <mergeCell ref="B39:D39"/>
    <mergeCell ref="B8:D8"/>
    <mergeCell ref="B11:D11"/>
    <mergeCell ref="B18:D18"/>
    <mergeCell ref="B25:D25"/>
    <mergeCell ref="B32:D3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A5FA-452E-403D-A940-AC8EBF14C6AD}">
  <sheetPr>
    <tabColor theme="2" tint="-9.9978637043366805E-2"/>
  </sheetPr>
  <dimension ref="A1:E18"/>
  <sheetViews>
    <sheetView workbookViewId="0">
      <pane ySplit="7" topLeftCell="A8" activePane="bottomLeft" state="frozen"/>
      <selection activeCell="G15" sqref="G15"/>
      <selection pane="bottomLeft" activeCell="B10" sqref="B10:B15"/>
    </sheetView>
  </sheetViews>
  <sheetFormatPr defaultColWidth="9.1171875" defaultRowHeight="14.35" x14ac:dyDescent="0.5"/>
  <cols>
    <col min="2" max="2" width="39.703125" customWidth="1"/>
  </cols>
  <sheetData>
    <row r="1" spans="1:5" x14ac:dyDescent="0.5">
      <c r="A1" s="2" t="s">
        <v>54</v>
      </c>
    </row>
    <row r="2" spans="1:5" x14ac:dyDescent="0.5">
      <c r="A2" s="2" t="s">
        <v>478</v>
      </c>
    </row>
    <row r="3" spans="1:5" x14ac:dyDescent="0.5">
      <c r="A3" s="2" t="s">
        <v>7</v>
      </c>
    </row>
    <row r="4" spans="1:5" x14ac:dyDescent="0.5">
      <c r="A4" s="2" t="s">
        <v>8</v>
      </c>
    </row>
    <row r="5" spans="1:5" x14ac:dyDescent="0.5">
      <c r="A5" t="s">
        <v>307</v>
      </c>
    </row>
    <row r="6" spans="1:5" x14ac:dyDescent="0.5">
      <c r="A6" t="s">
        <v>308</v>
      </c>
    </row>
    <row r="7" spans="1:5" s="13" customFormat="1" x14ac:dyDescent="0.5"/>
    <row r="9" spans="1:5" x14ac:dyDescent="0.5">
      <c r="B9" s="7"/>
      <c r="C9" s="9">
        <v>2022</v>
      </c>
    </row>
    <row r="10" spans="1:5" x14ac:dyDescent="0.5">
      <c r="B10" s="83" t="s">
        <v>372</v>
      </c>
      <c r="C10" s="110">
        <v>0.71</v>
      </c>
    </row>
    <row r="11" spans="1:5" x14ac:dyDescent="0.5">
      <c r="B11" s="83" t="s">
        <v>373</v>
      </c>
      <c r="C11" s="110">
        <v>0.8</v>
      </c>
      <c r="E11" s="69"/>
    </row>
    <row r="12" spans="1:5" x14ac:dyDescent="0.5">
      <c r="B12" s="83" t="s">
        <v>9</v>
      </c>
      <c r="C12" s="110">
        <v>0.9</v>
      </c>
      <c r="E12" s="69"/>
    </row>
    <row r="13" spans="1:5" x14ac:dyDescent="0.5">
      <c r="B13" s="83" t="s">
        <v>10</v>
      </c>
      <c r="C13" s="110">
        <v>1</v>
      </c>
      <c r="E13" s="69"/>
    </row>
    <row r="14" spans="1:5" x14ac:dyDescent="0.5">
      <c r="B14" s="83" t="s">
        <v>11</v>
      </c>
      <c r="C14" s="110">
        <v>0.9</v>
      </c>
      <c r="E14" s="69"/>
    </row>
    <row r="15" spans="1:5" x14ac:dyDescent="0.5">
      <c r="B15" s="83" t="s">
        <v>374</v>
      </c>
      <c r="C15" s="110">
        <v>0.75</v>
      </c>
      <c r="E15" s="69"/>
    </row>
    <row r="17" spans="2:5" ht="83.85" customHeight="1" x14ac:dyDescent="0.5">
      <c r="B17" s="305" t="s">
        <v>370</v>
      </c>
      <c r="C17" s="305"/>
      <c r="D17" s="305"/>
      <c r="E17" s="305"/>
    </row>
    <row r="18" spans="2:5" ht="46.7" customHeight="1" x14ac:dyDescent="0.5">
      <c r="B18" s="305" t="s">
        <v>371</v>
      </c>
      <c r="C18" s="305"/>
      <c r="D18" s="305"/>
      <c r="E18" s="305"/>
    </row>
  </sheetData>
  <mergeCells count="2">
    <mergeCell ref="B17:E17"/>
    <mergeCell ref="B18:E1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71B3-3BAA-483F-B4A1-D93C085E88AC}">
  <sheetPr>
    <tabColor theme="2" tint="-9.9978637043366805E-2"/>
  </sheetPr>
  <dimension ref="A1:F23"/>
  <sheetViews>
    <sheetView workbookViewId="0">
      <pane ySplit="7" topLeftCell="A8" activePane="bottomLeft" state="frozen"/>
      <selection activeCell="G15" sqref="G15"/>
      <selection pane="bottomLeft" activeCell="D25" sqref="D25"/>
    </sheetView>
  </sheetViews>
  <sheetFormatPr defaultColWidth="9.1171875" defaultRowHeight="14.35" x14ac:dyDescent="0.5"/>
  <cols>
    <col min="2" max="2" width="29.1171875" customWidth="1"/>
    <col min="3" max="6" width="18.703125" customWidth="1"/>
  </cols>
  <sheetData>
    <row r="1" spans="1:6" x14ac:dyDescent="0.5">
      <c r="A1" s="2" t="s">
        <v>56</v>
      </c>
    </row>
    <row r="2" spans="1:6" x14ac:dyDescent="0.5">
      <c r="A2" s="2" t="s">
        <v>479</v>
      </c>
    </row>
    <row r="3" spans="1:6" x14ac:dyDescent="0.5">
      <c r="A3" s="2" t="s">
        <v>480</v>
      </c>
    </row>
    <row r="4" spans="1:6" x14ac:dyDescent="0.5">
      <c r="A4" s="2" t="s">
        <v>8</v>
      </c>
    </row>
    <row r="5" spans="1:6" x14ac:dyDescent="0.5">
      <c r="A5" t="s">
        <v>13</v>
      </c>
    </row>
    <row r="6" spans="1:6" x14ac:dyDescent="0.5">
      <c r="A6" t="s">
        <v>481</v>
      </c>
    </row>
    <row r="7" spans="1:6" s="13" customFormat="1" x14ac:dyDescent="0.5"/>
    <row r="9" spans="1:6" x14ac:dyDescent="0.5">
      <c r="B9" s="273" t="s">
        <v>432</v>
      </c>
      <c r="C9" s="9" t="s">
        <v>47</v>
      </c>
      <c r="D9" s="9" t="s">
        <v>48</v>
      </c>
      <c r="E9" s="9" t="s">
        <v>32</v>
      </c>
      <c r="F9" s="9" t="s">
        <v>31</v>
      </c>
    </row>
    <row r="10" spans="1:6" x14ac:dyDescent="0.5">
      <c r="B10" s="18" t="s">
        <v>49</v>
      </c>
      <c r="C10" s="42">
        <v>8728000000</v>
      </c>
      <c r="D10" s="306"/>
      <c r="E10" s="307"/>
      <c r="F10" s="308"/>
    </row>
    <row r="11" spans="1:6" x14ac:dyDescent="0.5">
      <c r="B11" s="272" t="s">
        <v>50</v>
      </c>
      <c r="C11" s="14">
        <f>SUM(D11:F11)</f>
        <v>2323837186.6900001</v>
      </c>
      <c r="D11" s="106">
        <f>SUM(D12:D13)</f>
        <v>285124674.69</v>
      </c>
      <c r="E11" s="106">
        <f>SUM(E12:E13)</f>
        <v>164895164</v>
      </c>
      <c r="F11" s="106">
        <f>SUM(F12:F13)</f>
        <v>1873817348</v>
      </c>
    </row>
    <row r="12" spans="1:6" x14ac:dyDescent="0.5">
      <c r="B12" s="302" t="s">
        <v>51</v>
      </c>
      <c r="C12" s="14">
        <f>SUM(D12:F12)</f>
        <v>1304197831.6900001</v>
      </c>
      <c r="D12" s="106">
        <v>245421605.69</v>
      </c>
      <c r="E12" s="106">
        <v>110512577</v>
      </c>
      <c r="F12" s="106">
        <v>948263649</v>
      </c>
    </row>
    <row r="13" spans="1:6" x14ac:dyDescent="0.5">
      <c r="B13" s="302" t="s">
        <v>52</v>
      </c>
      <c r="C13" s="14">
        <f>SUM(D13:F13)</f>
        <v>1019639355</v>
      </c>
      <c r="D13" s="106">
        <v>39703069</v>
      </c>
      <c r="E13" s="106">
        <v>54382587</v>
      </c>
      <c r="F13" s="106">
        <v>925553699</v>
      </c>
    </row>
    <row r="14" spans="1:6" x14ac:dyDescent="0.5">
      <c r="B14" s="18" t="s">
        <v>53</v>
      </c>
      <c r="C14" s="14">
        <f>C10-SUM(C11:C13)</f>
        <v>4080325626.6199999</v>
      </c>
      <c r="D14" s="306"/>
      <c r="E14" s="307"/>
      <c r="F14" s="308"/>
    </row>
    <row r="17" spans="2:6" x14ac:dyDescent="0.5">
      <c r="B17" s="273" t="s">
        <v>276</v>
      </c>
      <c r="C17" s="126" t="s">
        <v>47</v>
      </c>
      <c r="D17" s="126" t="s">
        <v>48</v>
      </c>
      <c r="E17" s="126" t="s">
        <v>32</v>
      </c>
      <c r="F17" s="126" t="s">
        <v>31</v>
      </c>
    </row>
    <row r="18" spans="2:6" x14ac:dyDescent="0.5">
      <c r="B18" s="18" t="s">
        <v>49</v>
      </c>
      <c r="C18" s="42">
        <v>8302000000</v>
      </c>
      <c r="D18" s="306"/>
      <c r="E18" s="307"/>
      <c r="F18" s="308"/>
    </row>
    <row r="19" spans="2:6" x14ac:dyDescent="0.5">
      <c r="B19" s="272" t="s">
        <v>50</v>
      </c>
      <c r="C19" s="14">
        <v>2179256752.9400001</v>
      </c>
      <c r="D19" s="106">
        <v>279763580.50999999</v>
      </c>
      <c r="E19" s="106">
        <v>153017626.53999999</v>
      </c>
      <c r="F19" s="106">
        <v>1746475545.8899999</v>
      </c>
    </row>
    <row r="20" spans="2:6" x14ac:dyDescent="0.5">
      <c r="B20" s="302" t="s">
        <v>51</v>
      </c>
      <c r="C20" s="14">
        <v>1255809661.52</v>
      </c>
      <c r="D20" s="106">
        <v>245295075.35999995</v>
      </c>
      <c r="E20" s="106">
        <v>100315631.66999999</v>
      </c>
      <c r="F20" s="106">
        <v>910198954.49000001</v>
      </c>
    </row>
    <row r="21" spans="2:6" x14ac:dyDescent="0.5">
      <c r="B21" s="302" t="s">
        <v>52</v>
      </c>
      <c r="C21" s="14">
        <v>923447091.41999996</v>
      </c>
      <c r="D21" s="106">
        <v>34468505.150000006</v>
      </c>
      <c r="E21" s="106">
        <v>52701994.870000005</v>
      </c>
      <c r="F21" s="106">
        <v>836276591.39999998</v>
      </c>
    </row>
    <row r="22" spans="2:6" x14ac:dyDescent="0.5">
      <c r="B22" s="18" t="s">
        <v>53</v>
      </c>
      <c r="C22" s="14">
        <f>C18-SUM(C19:C21)</f>
        <v>3943486494.1199999</v>
      </c>
      <c r="D22" s="306"/>
      <c r="E22" s="307"/>
      <c r="F22" s="308"/>
    </row>
    <row r="23" spans="2:6" x14ac:dyDescent="0.5">
      <c r="C23" s="93"/>
    </row>
  </sheetData>
  <mergeCells count="4">
    <mergeCell ref="D10:F10"/>
    <mergeCell ref="D14:F14"/>
    <mergeCell ref="D18:F18"/>
    <mergeCell ref="D22:F2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D7AEA-D5DF-49E1-9182-87F873155BE2}">
  <sheetPr>
    <tabColor theme="2" tint="-9.9978637043366805E-2"/>
  </sheetPr>
  <dimension ref="A1:M24"/>
  <sheetViews>
    <sheetView workbookViewId="0">
      <pane ySplit="9" topLeftCell="A10" activePane="bottomLeft" state="frozen"/>
      <selection activeCell="G15" sqref="G15"/>
      <selection pane="bottomLeft" activeCell="K23" sqref="K23"/>
    </sheetView>
  </sheetViews>
  <sheetFormatPr defaultColWidth="9.1171875" defaultRowHeight="14.35" x14ac:dyDescent="0.5"/>
  <cols>
    <col min="2" max="2" width="16" customWidth="1"/>
    <col min="3" max="13" width="18.703125" customWidth="1"/>
  </cols>
  <sheetData>
    <row r="1" spans="1:13" x14ac:dyDescent="0.5">
      <c r="A1" s="2" t="s">
        <v>350</v>
      </c>
    </row>
    <row r="2" spans="1:13" x14ac:dyDescent="0.5">
      <c r="A2" s="2" t="s">
        <v>482</v>
      </c>
    </row>
    <row r="3" spans="1:13" x14ac:dyDescent="0.5">
      <c r="A3" s="2" t="s">
        <v>483</v>
      </c>
    </row>
    <row r="4" spans="1:13" x14ac:dyDescent="0.5">
      <c r="A4" s="2" t="s">
        <v>8</v>
      </c>
    </row>
    <row r="5" spans="1:13" x14ac:dyDescent="0.5">
      <c r="A5" s="165" t="s">
        <v>481</v>
      </c>
    </row>
    <row r="6" spans="1:13" x14ac:dyDescent="0.5">
      <c r="A6" s="142" t="s">
        <v>314</v>
      </c>
    </row>
    <row r="7" spans="1:13" s="141" customFormat="1" x14ac:dyDescent="0.5">
      <c r="A7" s="142" t="s">
        <v>316</v>
      </c>
    </row>
    <row r="8" spans="1:13" x14ac:dyDescent="0.5">
      <c r="A8" t="s">
        <v>315</v>
      </c>
    </row>
    <row r="9" spans="1:13" s="13" customFormat="1" x14ac:dyDescent="0.5"/>
    <row r="11" spans="1:13" ht="14.45" customHeight="1" x14ac:dyDescent="0.5">
      <c r="B11" s="7"/>
      <c r="C11" s="309" t="s">
        <v>22</v>
      </c>
      <c r="D11" s="310"/>
      <c r="E11" s="311"/>
      <c r="F11" s="309" t="s">
        <v>23</v>
      </c>
      <c r="G11" s="311"/>
      <c r="H11" s="309" t="s">
        <v>375</v>
      </c>
      <c r="I11" s="310"/>
      <c r="J11" s="310"/>
      <c r="K11" s="310"/>
      <c r="L11" s="310"/>
      <c r="M11" s="310"/>
    </row>
    <row r="12" spans="1:13" ht="43" x14ac:dyDescent="0.5">
      <c r="B12" s="5" t="s">
        <v>24</v>
      </c>
      <c r="C12" s="243" t="s">
        <v>25</v>
      </c>
      <c r="D12" s="243" t="s">
        <v>26</v>
      </c>
      <c r="E12" s="243" t="s">
        <v>27</v>
      </c>
      <c r="F12" s="243" t="s">
        <v>28</v>
      </c>
      <c r="G12" s="244" t="s">
        <v>29</v>
      </c>
      <c r="H12" s="244" t="s">
        <v>30</v>
      </c>
      <c r="I12" s="244" t="s">
        <v>31</v>
      </c>
      <c r="J12" s="244" t="s">
        <v>32</v>
      </c>
      <c r="K12" s="244" t="s">
        <v>33</v>
      </c>
      <c r="L12" s="244" t="s">
        <v>34</v>
      </c>
      <c r="M12" s="244" t="s">
        <v>35</v>
      </c>
    </row>
    <row r="13" spans="1:13" x14ac:dyDescent="0.5">
      <c r="B13" s="83" t="s">
        <v>36</v>
      </c>
      <c r="C13" s="297">
        <v>331</v>
      </c>
      <c r="D13" s="298">
        <v>65712</v>
      </c>
      <c r="E13" s="299">
        <v>0.19</v>
      </c>
      <c r="F13" s="297" t="s">
        <v>5</v>
      </c>
      <c r="G13" s="300">
        <v>20415800</v>
      </c>
      <c r="H13" s="298">
        <v>158791</v>
      </c>
      <c r="I13" s="298">
        <v>488466</v>
      </c>
      <c r="J13" s="298">
        <v>68308</v>
      </c>
      <c r="K13" s="298">
        <f>SUM(H13:J13)</f>
        <v>715565</v>
      </c>
      <c r="L13" s="83" t="s">
        <v>484</v>
      </c>
      <c r="M13" s="295">
        <v>0.18</v>
      </c>
    </row>
    <row r="14" spans="1:13" x14ac:dyDescent="0.5">
      <c r="B14" s="245" t="s">
        <v>37</v>
      </c>
      <c r="C14" s="78">
        <v>6</v>
      </c>
      <c r="D14" s="81">
        <v>72331</v>
      </c>
      <c r="E14" s="78" t="s">
        <v>38</v>
      </c>
      <c r="F14" s="79">
        <v>41640</v>
      </c>
      <c r="G14" s="80">
        <v>553400</v>
      </c>
      <c r="H14" s="82">
        <v>2815</v>
      </c>
      <c r="I14" s="82">
        <v>7563</v>
      </c>
      <c r="J14" s="82">
        <v>1652</v>
      </c>
      <c r="K14" s="82">
        <f t="shared" ref="K14:K21" si="0">SUM(H14:J14)</f>
        <v>12030</v>
      </c>
      <c r="L14" s="143" t="s">
        <v>313</v>
      </c>
      <c r="M14" s="246">
        <v>0.25</v>
      </c>
    </row>
    <row r="15" spans="1:13" x14ac:dyDescent="0.5">
      <c r="B15" s="245" t="s">
        <v>39</v>
      </c>
      <c r="C15" s="78">
        <v>1.9</v>
      </c>
      <c r="D15" s="81">
        <v>55785</v>
      </c>
      <c r="E15" s="78" t="s">
        <v>40</v>
      </c>
      <c r="F15" s="79">
        <v>43831</v>
      </c>
      <c r="G15" s="80">
        <v>105900</v>
      </c>
      <c r="H15" s="82">
        <v>494</v>
      </c>
      <c r="I15" s="82">
        <v>1713</v>
      </c>
      <c r="J15" s="82">
        <v>251</v>
      </c>
      <c r="K15" s="82">
        <f t="shared" si="0"/>
        <v>2458</v>
      </c>
      <c r="L15" s="143" t="s">
        <v>485</v>
      </c>
      <c r="M15" s="246">
        <v>0.13</v>
      </c>
    </row>
    <row r="16" spans="1:13" x14ac:dyDescent="0.5">
      <c r="B16" s="245" t="s">
        <v>41</v>
      </c>
      <c r="C16" s="78">
        <v>1.1000000000000001</v>
      </c>
      <c r="D16" s="82">
        <v>54970</v>
      </c>
      <c r="E16" s="143" t="s">
        <v>42</v>
      </c>
      <c r="F16" s="144">
        <v>42370</v>
      </c>
      <c r="G16" s="80">
        <v>108200</v>
      </c>
      <c r="H16" s="82">
        <v>305</v>
      </c>
      <c r="I16" s="82">
        <v>1821</v>
      </c>
      <c r="J16" s="82">
        <v>156</v>
      </c>
      <c r="K16" s="82">
        <f t="shared" si="0"/>
        <v>2282</v>
      </c>
      <c r="L16" s="143" t="s">
        <v>486</v>
      </c>
      <c r="M16" s="246">
        <v>0.13</v>
      </c>
    </row>
    <row r="17" spans="2:13" x14ac:dyDescent="0.5">
      <c r="B17" s="245" t="s">
        <v>43</v>
      </c>
      <c r="C17" s="143">
        <v>0.8</v>
      </c>
      <c r="D17" s="82">
        <v>64894</v>
      </c>
      <c r="E17" s="143" t="s">
        <v>42</v>
      </c>
      <c r="F17" s="144">
        <v>41640</v>
      </c>
      <c r="G17" s="80">
        <v>26000</v>
      </c>
      <c r="H17" s="82">
        <v>357</v>
      </c>
      <c r="I17" s="82">
        <v>862</v>
      </c>
      <c r="J17" s="82">
        <v>85</v>
      </c>
      <c r="K17" s="82">
        <f t="shared" si="0"/>
        <v>1304</v>
      </c>
      <c r="L17" s="143" t="s">
        <v>312</v>
      </c>
      <c r="M17" s="246">
        <v>0.15</v>
      </c>
    </row>
    <row r="18" spans="2:13" x14ac:dyDescent="0.5">
      <c r="B18" s="245" t="s">
        <v>44</v>
      </c>
      <c r="C18" s="143">
        <v>4.3</v>
      </c>
      <c r="D18" s="82">
        <v>62818</v>
      </c>
      <c r="E18" s="143" t="s">
        <v>45</v>
      </c>
      <c r="F18" s="144">
        <v>41640</v>
      </c>
      <c r="G18" s="80">
        <v>647400</v>
      </c>
      <c r="H18" s="82">
        <v>626</v>
      </c>
      <c r="I18" s="82">
        <v>8539</v>
      </c>
      <c r="J18" s="82">
        <v>2012</v>
      </c>
      <c r="K18" s="82">
        <f t="shared" si="0"/>
        <v>11177</v>
      </c>
      <c r="L18" s="143" t="s">
        <v>487</v>
      </c>
      <c r="M18" s="246">
        <v>0.04</v>
      </c>
    </row>
    <row r="19" spans="2:13" x14ac:dyDescent="0.5">
      <c r="B19" s="245" t="s">
        <v>309</v>
      </c>
      <c r="C19" s="143">
        <v>0.9</v>
      </c>
      <c r="D19" s="82">
        <v>58275</v>
      </c>
      <c r="E19" s="143" t="s">
        <v>42</v>
      </c>
      <c r="F19" s="144" t="s">
        <v>5</v>
      </c>
      <c r="G19" s="80" t="s">
        <v>5</v>
      </c>
      <c r="H19" s="82">
        <v>319</v>
      </c>
      <c r="I19" s="82">
        <v>607</v>
      </c>
      <c r="J19" s="82">
        <v>3</v>
      </c>
      <c r="K19" s="82">
        <f t="shared" si="0"/>
        <v>929</v>
      </c>
      <c r="L19" s="143" t="s">
        <v>311</v>
      </c>
      <c r="M19" s="246">
        <v>0.17</v>
      </c>
    </row>
    <row r="20" spans="2:13" x14ac:dyDescent="0.5">
      <c r="B20" s="245" t="s">
        <v>46</v>
      </c>
      <c r="C20" s="143">
        <v>7.9</v>
      </c>
      <c r="D20" s="82">
        <v>73775</v>
      </c>
      <c r="E20" s="143" t="s">
        <v>38</v>
      </c>
      <c r="F20" s="144">
        <v>41640</v>
      </c>
      <c r="G20" s="80">
        <v>751000</v>
      </c>
      <c r="H20" s="82">
        <v>4501</v>
      </c>
      <c r="I20" s="82">
        <v>10455</v>
      </c>
      <c r="J20" s="82">
        <v>654</v>
      </c>
      <c r="K20" s="82">
        <f t="shared" si="0"/>
        <v>15610</v>
      </c>
      <c r="L20" s="143" t="s">
        <v>312</v>
      </c>
      <c r="M20" s="246">
        <v>0.18</v>
      </c>
    </row>
    <row r="21" spans="2:13" x14ac:dyDescent="0.5">
      <c r="B21" s="245" t="s">
        <v>310</v>
      </c>
      <c r="C21" s="143">
        <v>0.6</v>
      </c>
      <c r="D21" s="82">
        <v>64049</v>
      </c>
      <c r="E21" s="143" t="s">
        <v>42</v>
      </c>
      <c r="F21" s="144" t="s">
        <v>5</v>
      </c>
      <c r="G21" s="80" t="s">
        <v>5</v>
      </c>
      <c r="H21" s="82">
        <v>252</v>
      </c>
      <c r="I21" s="82">
        <v>340</v>
      </c>
      <c r="J21" s="82">
        <v>35</v>
      </c>
      <c r="K21" s="82">
        <f t="shared" si="0"/>
        <v>627</v>
      </c>
      <c r="L21" s="143" t="s">
        <v>488</v>
      </c>
      <c r="M21" s="246">
        <v>0.21</v>
      </c>
    </row>
    <row r="23" spans="2:13" x14ac:dyDescent="0.5">
      <c r="B23" s="275" t="s">
        <v>584</v>
      </c>
      <c r="J23" s="141"/>
    </row>
    <row r="24" spans="2:13" x14ac:dyDescent="0.5">
      <c r="I24" s="140"/>
      <c r="J24" s="141"/>
    </row>
  </sheetData>
  <mergeCells count="3">
    <mergeCell ref="H11:M11"/>
    <mergeCell ref="C11:E11"/>
    <mergeCell ref="F11:G1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B163-9556-4E2E-8F16-0CB62EA75086}">
  <sheetPr>
    <tabColor theme="2" tint="-9.9978637043366805E-2"/>
  </sheetPr>
  <dimension ref="A1:M28"/>
  <sheetViews>
    <sheetView workbookViewId="0">
      <pane ySplit="6" topLeftCell="A7" activePane="bottomLeft" state="frozen"/>
      <selection activeCell="C27" sqref="C27"/>
      <selection pane="bottomLeft" activeCell="B19" sqref="B19"/>
    </sheetView>
  </sheetViews>
  <sheetFormatPr defaultColWidth="9.1171875" defaultRowHeight="14.35" x14ac:dyDescent="0.5"/>
  <cols>
    <col min="2" max="2" width="33.1171875" customWidth="1"/>
    <col min="3" max="3" width="25.1171875" customWidth="1"/>
    <col min="4" max="13" width="7.1171875" customWidth="1"/>
  </cols>
  <sheetData>
    <row r="1" spans="1:13" x14ac:dyDescent="0.5">
      <c r="A1" s="2" t="s">
        <v>489</v>
      </c>
    </row>
    <row r="2" spans="1:13" x14ac:dyDescent="0.5">
      <c r="A2" s="2" t="s">
        <v>490</v>
      </c>
    </row>
    <row r="3" spans="1:13" x14ac:dyDescent="0.5">
      <c r="A3" s="2" t="s">
        <v>491</v>
      </c>
    </row>
    <row r="4" spans="1:13" x14ac:dyDescent="0.5">
      <c r="A4" s="2" t="s">
        <v>8</v>
      </c>
    </row>
    <row r="5" spans="1:13" x14ac:dyDescent="0.5">
      <c r="A5" s="119" t="s">
        <v>325</v>
      </c>
    </row>
    <row r="6" spans="1:13" s="13" customFormat="1" x14ac:dyDescent="0.5"/>
    <row r="8" spans="1:13" x14ac:dyDescent="0.5">
      <c r="B8" s="7"/>
      <c r="C8" s="126" t="s">
        <v>324</v>
      </c>
      <c r="D8" s="145"/>
      <c r="E8" s="145"/>
      <c r="F8" s="145"/>
      <c r="G8" s="145"/>
      <c r="H8" s="145"/>
      <c r="I8" s="145"/>
      <c r="J8" s="145"/>
      <c r="K8" s="145"/>
      <c r="L8" s="145"/>
      <c r="M8" s="146"/>
    </row>
    <row r="9" spans="1:13" x14ac:dyDescent="0.5">
      <c r="B9" s="83" t="s">
        <v>317</v>
      </c>
      <c r="C9" s="110">
        <v>0.26</v>
      </c>
      <c r="D9" s="147"/>
      <c r="E9" s="147"/>
      <c r="F9" s="147"/>
      <c r="G9" s="147"/>
      <c r="H9" s="147"/>
      <c r="I9" s="147"/>
      <c r="J9" s="147"/>
      <c r="K9" s="147"/>
      <c r="L9" s="147"/>
      <c r="M9" s="148"/>
    </row>
    <row r="10" spans="1:13" x14ac:dyDescent="0.5">
      <c r="B10" s="83" t="s">
        <v>318</v>
      </c>
      <c r="C10" s="110">
        <v>0.75</v>
      </c>
      <c r="D10" s="147"/>
      <c r="E10" s="147"/>
      <c r="F10" s="147"/>
      <c r="G10" s="147"/>
      <c r="H10" s="147"/>
      <c r="I10" s="147"/>
      <c r="J10" s="147"/>
      <c r="K10" s="147"/>
      <c r="L10" s="147"/>
      <c r="M10" s="148"/>
    </row>
    <row r="11" spans="1:13" x14ac:dyDescent="0.5">
      <c r="B11" s="83" t="s">
        <v>319</v>
      </c>
      <c r="C11" s="110">
        <v>1.33</v>
      </c>
      <c r="D11" s="147"/>
      <c r="E11" s="147"/>
      <c r="F11" s="147"/>
      <c r="G11" s="147"/>
      <c r="H11" s="147"/>
      <c r="I11" s="147"/>
      <c r="J11" s="147"/>
      <c r="K11" s="147"/>
      <c r="L11" s="147"/>
      <c r="M11" s="149"/>
    </row>
    <row r="12" spans="1:13" x14ac:dyDescent="0.5">
      <c r="B12" s="83" t="s">
        <v>320</v>
      </c>
      <c r="C12" s="110">
        <v>1.43</v>
      </c>
      <c r="D12" s="147"/>
      <c r="E12" s="147"/>
      <c r="F12" s="147"/>
      <c r="G12" s="147"/>
      <c r="H12" s="147"/>
      <c r="I12" s="147"/>
      <c r="J12" s="147"/>
      <c r="K12" s="147"/>
      <c r="L12" s="147"/>
      <c r="M12" s="149"/>
    </row>
    <row r="13" spans="1:13" x14ac:dyDescent="0.5">
      <c r="B13" s="83" t="s">
        <v>20</v>
      </c>
      <c r="C13" s="110">
        <v>1.57</v>
      </c>
      <c r="D13" s="140"/>
      <c r="E13" s="140"/>
      <c r="F13" s="140"/>
      <c r="G13" s="140"/>
      <c r="H13" s="140"/>
      <c r="I13" s="140"/>
      <c r="J13" s="140"/>
      <c r="K13" s="140"/>
      <c r="L13" s="140"/>
      <c r="M13" s="140"/>
    </row>
    <row r="14" spans="1:13" x14ac:dyDescent="0.5">
      <c r="B14" s="83" t="s">
        <v>321</v>
      </c>
      <c r="C14" s="110">
        <v>2.5</v>
      </c>
      <c r="D14" s="140"/>
      <c r="E14" s="140"/>
      <c r="F14" s="140"/>
      <c r="G14" s="140"/>
      <c r="H14" s="140"/>
      <c r="I14" s="140"/>
      <c r="J14" s="140"/>
      <c r="K14" s="140"/>
      <c r="L14" s="140"/>
      <c r="M14" s="140"/>
    </row>
    <row r="15" spans="1:13" x14ac:dyDescent="0.5">
      <c r="B15" s="83" t="s">
        <v>322</v>
      </c>
      <c r="C15" s="110">
        <v>2.5</v>
      </c>
    </row>
    <row r="16" spans="1:13" x14ac:dyDescent="0.5">
      <c r="B16" s="83" t="s">
        <v>323</v>
      </c>
      <c r="C16" s="110">
        <v>2.61</v>
      </c>
    </row>
    <row r="17" spans="3:3" x14ac:dyDescent="0.5">
      <c r="C17" s="1"/>
    </row>
    <row r="18" spans="3:3" x14ac:dyDescent="0.5">
      <c r="C18" s="1"/>
    </row>
    <row r="19" spans="3:3" x14ac:dyDescent="0.5">
      <c r="C19" s="1"/>
    </row>
    <row r="20" spans="3:3" x14ac:dyDescent="0.5">
      <c r="C20" s="1"/>
    </row>
    <row r="21" spans="3:3" x14ac:dyDescent="0.5">
      <c r="C21" s="1"/>
    </row>
    <row r="22" spans="3:3" x14ac:dyDescent="0.5">
      <c r="C22" s="1"/>
    </row>
    <row r="23" spans="3:3" x14ac:dyDescent="0.5">
      <c r="C23" s="1"/>
    </row>
    <row r="24" spans="3:3" x14ac:dyDescent="0.5">
      <c r="C24" s="1"/>
    </row>
    <row r="25" spans="3:3" x14ac:dyDescent="0.5">
      <c r="C25" s="1"/>
    </row>
    <row r="26" spans="3:3" x14ac:dyDescent="0.5">
      <c r="C26" s="1"/>
    </row>
    <row r="27" spans="3:3" x14ac:dyDescent="0.5">
      <c r="C27" s="1"/>
    </row>
    <row r="28" spans="3:3" x14ac:dyDescent="0.5">
      <c r="C28" s="1"/>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7331D-06FD-4E90-A15F-318CC83D9EEF}">
  <sheetPr>
    <tabColor theme="2" tint="-9.9978637043366805E-2"/>
  </sheetPr>
  <dimension ref="A1:F12"/>
  <sheetViews>
    <sheetView zoomScaleNormal="100" zoomScaleSheetLayoutView="94" workbookViewId="0">
      <pane ySplit="6" topLeftCell="A7" activePane="bottomLeft" state="frozen"/>
      <selection activeCell="C27" sqref="C27"/>
      <selection pane="bottomLeft" activeCell="F12" sqref="F12"/>
    </sheetView>
  </sheetViews>
  <sheetFormatPr defaultRowHeight="14.35" x14ac:dyDescent="0.5"/>
  <cols>
    <col min="1" max="1" width="12" customWidth="1"/>
    <col min="2" max="2" width="21.41015625" customWidth="1"/>
    <col min="3" max="12" width="10" customWidth="1"/>
    <col min="13" max="15" width="12.41015625" customWidth="1"/>
  </cols>
  <sheetData>
    <row r="1" spans="1:6" x14ac:dyDescent="0.5">
      <c r="A1" s="2" t="s">
        <v>493</v>
      </c>
    </row>
    <row r="2" spans="1:6" x14ac:dyDescent="0.5">
      <c r="A2" s="2" t="s">
        <v>594</v>
      </c>
    </row>
    <row r="3" spans="1:6" x14ac:dyDescent="0.5">
      <c r="A3" s="2" t="s">
        <v>494</v>
      </c>
    </row>
    <row r="4" spans="1:6" x14ac:dyDescent="0.5">
      <c r="A4" s="2" t="s">
        <v>8</v>
      </c>
    </row>
    <row r="5" spans="1:6" x14ac:dyDescent="0.5">
      <c r="A5" t="s">
        <v>62</v>
      </c>
    </row>
    <row r="6" spans="1:6" s="13" customFormat="1" x14ac:dyDescent="0.5"/>
    <row r="8" spans="1:6" x14ac:dyDescent="0.5">
      <c r="B8" s="3" t="s">
        <v>492</v>
      </c>
      <c r="C8" s="22">
        <v>1</v>
      </c>
      <c r="D8" s="22">
        <v>1.33</v>
      </c>
    </row>
    <row r="9" spans="1:6" x14ac:dyDescent="0.5">
      <c r="B9" s="15" t="s">
        <v>63</v>
      </c>
      <c r="C9" s="23">
        <v>13590</v>
      </c>
      <c r="D9" s="23">
        <f>C9*1.33</f>
        <v>18074.7</v>
      </c>
      <c r="F9" s="172"/>
    </row>
    <row r="10" spans="1:6" x14ac:dyDescent="0.5">
      <c r="B10" s="15" t="s">
        <v>64</v>
      </c>
      <c r="C10" s="23">
        <v>18310</v>
      </c>
      <c r="D10" s="23">
        <f>C10*1.33</f>
        <v>24352.300000000003</v>
      </c>
    </row>
    <row r="11" spans="1:6" x14ac:dyDescent="0.5">
      <c r="B11" s="15" t="s">
        <v>65</v>
      </c>
      <c r="C11" s="23">
        <v>23030</v>
      </c>
      <c r="D11" s="23">
        <f>C11*1.33</f>
        <v>30629.9</v>
      </c>
    </row>
    <row r="12" spans="1:6" x14ac:dyDescent="0.5">
      <c r="B12" s="15" t="s">
        <v>66</v>
      </c>
      <c r="C12" s="23">
        <v>27750</v>
      </c>
      <c r="D12" s="23">
        <f>C12*1.33</f>
        <v>36907.5</v>
      </c>
    </row>
  </sheetData>
  <pageMargins left="0.7" right="0.7" top="0.75" bottom="0.75" header="0.3" footer="0.3"/>
  <pageSetup orientation="portrait" horizontalDpi="300" verticalDpi="300" r:id="rId1"/>
</worksheet>
</file>

<file path=customXML/item.xml>��< ? x m l   v e r s i o n = " 1 . 0 "   e n c o d i n g = " u t f - 1 6 " ? >  
 < p r o p e r t i e s   x m l n s = " h t t p : / / w w w . i m a n a g e . c o m / w o r k / x m l s c h e m a " >  
     < d o c u m e n t i d > M A N A T T ! 4 0 1 9 3 4 5 7 7 . 3 < / d o c u m e n t i d >  
     < s e n d e r i d > G R O G A R I < / s e n d e r i d >  
     < s e n d e r e m a i l > G R O G A R I @ M A N A T T . C O M < / s e n d e r e m a i l >  
     < l a s t m o d i f i e d > 2 0 2 3 - 0 1 - 3 1 T 1 3 : 1 2 : 0 8 . 0 0 0 0 0 0 0 - 0 8 : 0 0 < / l a s t m o d i f i e d >  
     < d a t a b a s e > M A N A T T < / d a t a b a s e >  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7</vt:i4>
      </vt:variant>
    </vt:vector>
  </HeadingPairs>
  <TitlesOfParts>
    <vt:vector size="45" baseType="lpstr">
      <vt:lpstr>COVER</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'5'!_ftnref2</vt:lpstr>
      <vt:lpstr>'5'!_ftnref3</vt:lpstr>
      <vt:lpstr>'5'!_ftnref4</vt:lpstr>
      <vt:lpstr>'5'!_ftnref5</vt:lpstr>
      <vt:lpstr>'5'!_ftnref6</vt:lpstr>
      <vt:lpstr>'5'!_ftnref7</vt:lpstr>
      <vt:lpstr>'5'!_ftnref8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McAvey</dc:creator>
  <cp:keywords/>
  <dc:description/>
  <cp:lastModifiedBy>Gina Rogari</cp:lastModifiedBy>
  <cp:revision/>
  <dcterms:created xsi:type="dcterms:W3CDTF">2020-12-26T13:35:37Z</dcterms:created>
  <dcterms:modified xsi:type="dcterms:W3CDTF">2023-01-31T21:12:08Z</dcterms:modified>
  <cp:category/>
  <cp:contentStatus/>
</cp:coreProperties>
</file>